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gandmed " sheetId="1" r:id="rId4"/>
    <sheet state="visible" name="Tooted" sheetId="2" r:id="rId5"/>
    <sheet state="visible" name="Kassavood" sheetId="3" r:id="rId6"/>
    <sheet state="visible" name="Kasumiaruanne" sheetId="4" r:id="rId7"/>
    <sheet state="visible" name="Bilanss" sheetId="5" r:id="rId8"/>
    <sheet state="visible" name="Töötajad" sheetId="6" r:id="rId9"/>
    <sheet state="visible" name="Majandusnäitajate koondtabel" sheetId="7" r:id="rId10"/>
  </sheets>
  <definedNames>
    <definedName name="kohu2">Bilanss!$B$35:$B$38</definedName>
    <definedName name="raha1">Bilanss!$B$6:$B$11</definedName>
    <definedName name="raha2">Bilanss!$B$7:$B$11</definedName>
    <definedName name="kohu1">Bilanss!$B$33:$B$38</definedName>
  </definedNames>
  <calcPr/>
  <extLst>
    <ext uri="GoogleSheetsCustomDataVersion2">
      <go:sheetsCustomData xmlns:go="http://customooxmlschemas.google.com/" r:id="rId11" roundtripDataChecksum="ol1D27dEa09LQwPZWdeEOODs2YT46ZdNIvibHT25KX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4">
      <text>
        <t xml:space="preserve">======
ID#AAAB1OSTplI
Margit Karu    (2026-03-01 10:55:02)
Täita ainult teie ettevõttele vajalikud rohelised lahtrid!
Ülejäänud jäävad tühjaks.
Ka järgmistes tabelites jäävad teile mittevajalikud lahtrid tühjaks.</t>
      </text>
    </comment>
  </commentList>
  <extLst>
    <ext uri="GoogleSheetsCustomDataVersion2">
      <go:sheetsCustomData xmlns:go="http://customooxmlschemas.google.com/" r:id="rId1" roundtripDataSignature="AMtx7mjEEk+mFkA7eK4rnJsnMIPz9XuBO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R90">
      <text>
        <t xml:space="preserve">======
ID#AAAB1OSTplE
MargitK    (2026-03-01 10:55:02)
Siia lahtrisse kirjutada 5. tegevusaastal tagasimaksmisele kuuluva pikaajalise laenu lühiajaline osa</t>
      </text>
    </comment>
  </commentList>
  <extLst>
    <ext uri="GoogleSheetsCustomDataVersion2">
      <go:sheetsCustomData xmlns:go="http://customooxmlschemas.google.com/" r:id="rId1" roundtripDataSignature="AMtx7mjlaiczDI4czveZmbqeRtd/b1WrRg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======
ID#AAAB1OSTplA
KristiinaN    (2026-03-01 10:55:02)
Kui teie ettevõtel on olnud juba ennem tabelite täitmist müügitulu, siis tuleb need andmed  B tulpa kirja panna. Võtta aluseks raamatupidamisprogrammist väljavõetud kasumiarunne (jooksvale aastale eelnev aasta st 31.12.2021 seis).</t>
      </text>
    </comment>
  </commentList>
  <extLst>
    <ext uri="GoogleSheetsCustomDataVersion2">
      <go:sheetsCustomData xmlns:go="http://customooxmlschemas.google.com/" r:id="rId1" roundtripDataSignature="AMtx7mgPzJSCki0Ifjg0CNu5G+ztTgKMFQ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======
ID#AAAB1OSTplM
KristiinaN    (2026-03-01 10:55:02)
Kui teie ettevõtel on olnud juba ennem tabelite täitmist tegevus, siis tuleb need andmed B tulpa kirja panna ja 
sisestada siia kuupäev, millise seisuga olemasolevad andmed esitatakse.</t>
      </text>
    </comment>
  </commentList>
  <extLst>
    <ext uri="GoogleSheetsCustomDataVersion2">
      <go:sheetsCustomData xmlns:go="http://customooxmlschemas.google.com/" r:id="rId1" roundtripDataSignature="AMtx7miMB5RWsG1pkM+XOfXQ+VJiLBZITg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5">
      <text>
        <t xml:space="preserve">======
ID#AAAB1OSTplQ
KristinS    (2026-03-01 10:55:02)
(tööjõukulud+põhivara kulum+ärikasum)/töötajate arv</t>
      </text>
    </comment>
  </commentList>
  <extLst>
    <ext uri="GoogleSheetsCustomDataVersion2">
      <go:sheetsCustomData xmlns:go="http://customooxmlschemas.google.com/" r:id="rId1" roundtripDataSignature="AMtx7mhIRdu7B8Wl8GGjdhSA0VDuCnW4OA=="/>
    </ext>
  </extLst>
</comments>
</file>

<file path=xl/sharedStrings.xml><?xml version="1.0" encoding="utf-8"?>
<sst xmlns="http://schemas.openxmlformats.org/spreadsheetml/2006/main" count="333" uniqueCount="247">
  <si>
    <t>I aasta</t>
  </si>
  <si>
    <t>II aasta</t>
  </si>
  <si>
    <t>III aasta</t>
  </si>
  <si>
    <t>IV aasta</t>
  </si>
  <si>
    <r>
      <rPr>
        <rFont val="Arial"/>
        <color theme="1"/>
        <sz val="10.0"/>
      </rPr>
      <t xml:space="preserve">Kas ettevõte hakkab/on registreeritud käibemaksukohustuslaseks </t>
    </r>
    <r>
      <rPr>
        <rFont val="Arial"/>
        <color rgb="FFFF0000"/>
        <sz val="10.0"/>
      </rPr>
      <t>(jah/ei)</t>
    </r>
  </si>
  <si>
    <t>jah</t>
  </si>
  <si>
    <t>Krediiti müügi osakaal käibest (kui suur osa müügiarvetest laekub järgmisel kuul) %</t>
  </si>
  <si>
    <t>Hoonete amortisatsiooninorm %</t>
  </si>
  <si>
    <t>Seadmete amortisatsiooninorm %</t>
  </si>
  <si>
    <t>Immateriaalse põhivara amortisatsiooninorm %</t>
  </si>
  <si>
    <t>Finantsprognooside täitmise juhend</t>
  </si>
  <si>
    <r>
      <rPr>
        <rFont val="Arial"/>
        <color theme="1"/>
      </rPr>
      <t>1. Täita ära "</t>
    </r>
    <r>
      <rPr>
        <rFont val="Arial"/>
        <b/>
        <i/>
        <color rgb="FF0000FF"/>
        <sz val="10.0"/>
      </rPr>
      <t>Algandmed</t>
    </r>
    <r>
      <rPr>
        <rFont val="Arial"/>
        <color theme="1"/>
        <sz val="10.0"/>
      </rPr>
      <t>" lehel kõik vajalikud rohelise taustaga lahtrid!</t>
    </r>
  </si>
  <si>
    <r>
      <rPr>
        <rFont val="Arial"/>
        <color theme="1"/>
        <sz val="10.0"/>
      </rPr>
      <t xml:space="preserve">2. Täita ära </t>
    </r>
    <r>
      <rPr>
        <rFont val="Arial"/>
        <b/>
        <i/>
        <color rgb="FF0000FF"/>
        <sz val="10.0"/>
      </rPr>
      <t>"Tooted"</t>
    </r>
    <r>
      <rPr>
        <rFont val="Arial"/>
        <color theme="1"/>
        <sz val="10.0"/>
      </rPr>
      <t xml:space="preserve"> lehel kõik vajalikud andmed! NB! </t>
    </r>
    <r>
      <rPr>
        <rFont val="Arial"/>
        <b/>
        <i/>
        <color rgb="FF0000FF"/>
        <sz val="10.0"/>
      </rPr>
      <t xml:space="preserve">Sinisega täidetud lahtrid on näitlikud ja neid saab muuta! </t>
    </r>
  </si>
  <si>
    <r>
      <rPr>
        <rFont val="Arial"/>
        <color theme="1"/>
        <sz val="10.0"/>
      </rPr>
      <t>3. Täita ära "</t>
    </r>
    <r>
      <rPr>
        <rFont val="Arial"/>
        <b/>
        <i/>
        <color rgb="FF0000FF"/>
        <sz val="10.0"/>
      </rPr>
      <t>Bilanss</t>
    </r>
    <r>
      <rPr>
        <rFont val="Arial"/>
        <color theme="1"/>
        <sz val="10.0"/>
      </rPr>
      <t>" lehel eelmise tegevusperioodi veerg (B) kui majandustegevus on toimunud enne 2026 aastat, 2026.a.  andmed palun täita  vastavalt jooksvale  majandustegevusele;</t>
    </r>
  </si>
  <si>
    <r>
      <rPr>
        <rFont val="Arial"/>
        <color theme="1"/>
        <sz val="10.0"/>
      </rPr>
      <t>4. Täita ära "</t>
    </r>
    <r>
      <rPr>
        <rFont val="Arial"/>
        <b/>
        <i/>
        <color rgb="FF0000FF"/>
        <sz val="10.0"/>
      </rPr>
      <t>Kassavood</t>
    </r>
    <r>
      <rPr>
        <rFont val="Arial"/>
        <color theme="1"/>
        <sz val="10.0"/>
      </rPr>
      <t xml:space="preserve">" lehel tühjad lahtrid! Siin esitada andmed alates </t>
    </r>
    <r>
      <rPr>
        <rFont val="Arial"/>
        <b/>
        <i/>
        <color rgb="FF0000FF"/>
        <sz val="10.0"/>
      </rPr>
      <t>projekti esimesest majandusaastast.</t>
    </r>
  </si>
  <si>
    <r>
      <rPr>
        <rFont val="Arial"/>
        <color theme="1"/>
      </rPr>
      <t xml:space="preserve">5. </t>
    </r>
    <r>
      <rPr>
        <rFont val="Arial"/>
        <b/>
        <i/>
        <color rgb="FF0000FF"/>
        <sz val="10.0"/>
      </rPr>
      <t>Sinisega</t>
    </r>
    <r>
      <rPr>
        <rFont val="Arial"/>
        <color theme="1"/>
        <sz val="10.0"/>
      </rPr>
      <t xml:space="preserve"> täidetud lahtrid genereeruvad automaatselt.</t>
    </r>
  </si>
  <si>
    <r>
      <rPr>
        <rFont val="Arial"/>
        <color theme="1"/>
        <sz val="10.0"/>
      </rPr>
      <t>6. "</t>
    </r>
    <r>
      <rPr>
        <rFont val="Arial"/>
        <b/>
        <i/>
        <color rgb="FF0000FF"/>
        <sz val="10.0"/>
      </rPr>
      <t>Kasumiaruanne</t>
    </r>
    <r>
      <rPr>
        <rFont val="Arial"/>
        <color theme="1"/>
        <sz val="10.0"/>
      </rPr>
      <t>" ja "</t>
    </r>
    <r>
      <rPr>
        <rFont val="Arial"/>
        <b/>
        <i/>
        <color rgb="FF0000FF"/>
        <sz val="10.0"/>
      </rPr>
      <t>Bilanss</t>
    </r>
    <r>
      <rPr>
        <rFont val="Arial"/>
        <color theme="1"/>
        <sz val="10.0"/>
      </rPr>
      <t>" genereeruvad "</t>
    </r>
    <r>
      <rPr>
        <rFont val="Arial"/>
        <b/>
        <i/>
        <color rgb="FF0000FF"/>
        <sz val="10.0"/>
      </rPr>
      <t>Algandmete</t>
    </r>
    <r>
      <rPr>
        <rFont val="Arial"/>
        <color theme="1"/>
        <sz val="10.0"/>
      </rPr>
      <t>" ja "</t>
    </r>
    <r>
      <rPr>
        <rFont val="Arial"/>
        <b/>
        <i/>
        <color rgb="FF0000FF"/>
        <sz val="10.0"/>
      </rPr>
      <t>Kassavood"</t>
    </r>
    <r>
      <rPr>
        <rFont val="Arial"/>
        <color theme="1"/>
        <sz val="10.0"/>
      </rPr>
      <t xml:space="preserve"> andmete alusel.</t>
    </r>
  </si>
  <si>
    <r>
      <rPr>
        <rFont val="Arial"/>
        <color theme="1"/>
        <sz val="10.0"/>
      </rPr>
      <t xml:space="preserve">7. Toetuse eelarve näidise lehel on Teil võimalik proovida koostada projekti eelarvet.  </t>
    </r>
    <r>
      <rPr>
        <rFont val="Arial"/>
        <color rgb="FFFF0000"/>
        <sz val="10.0"/>
      </rPr>
      <t>Eelarve täitmine on vabatahtlik.</t>
    </r>
  </si>
  <si>
    <t>Jrk.nr.</t>
  </si>
  <si>
    <r>
      <rPr>
        <rFont val="Arial"/>
        <color theme="1"/>
        <sz val="8.0"/>
      </rPr>
      <t xml:space="preserve">Toote/teenuse andmed - </t>
    </r>
    <r>
      <rPr>
        <rFont val="Arial"/>
        <b/>
        <color rgb="FFFF0000"/>
        <sz val="8.0"/>
      </rPr>
      <t>asendage sinise kirjaga lahtrid oma toodete/teenusetega ning õigete käibemaksumääradega!</t>
    </r>
  </si>
  <si>
    <t>Näide</t>
  </si>
  <si>
    <t>näide 9% KM</t>
  </si>
  <si>
    <t>Toodetud ühikuid kokku tk</t>
  </si>
  <si>
    <t>Käive kokku kr</t>
  </si>
  <si>
    <t>Ühe ühiku keskmine müügihind kr</t>
  </si>
  <si>
    <t>Toorme maksumus toodetele kokku kr</t>
  </si>
  <si>
    <t>Toorme keskmine laovaru vajadus kr</t>
  </si>
  <si>
    <t>Toorme varu laos perioodi lõpuks kr</t>
  </si>
  <si>
    <t>Kulutused toormele kokku kr</t>
  </si>
  <si>
    <t>9% KM määraga maksustatav käive</t>
  </si>
  <si>
    <t>Ekspordikäive kokku</t>
  </si>
  <si>
    <t>trepid</t>
  </si>
  <si>
    <t>toodetav kogus kokku</t>
  </si>
  <si>
    <t>sh ekspordiks %-des</t>
  </si>
  <si>
    <t>keskm.ühiku müügihind KM-ta</t>
  </si>
  <si>
    <t>Siseriikliku käibe puhul rakenduv KM määr</t>
  </si>
  <si>
    <t>materjali/kauba keskmine laovaru vajadus %</t>
  </si>
  <si>
    <t>materjali/kauba kulu ühikule</t>
  </si>
  <si>
    <t>Kokku toote nr. 1 käive</t>
  </si>
  <si>
    <t>lauad</t>
  </si>
  <si>
    <t xml:space="preserve">materjali/kauba kulu ühikule </t>
  </si>
  <si>
    <t>Kokku toote nr. 2 käive</t>
  </si>
  <si>
    <t>majutus (toitlustuseta)</t>
  </si>
  <si>
    <t>Kokku toote nr. 3 käive</t>
  </si>
  <si>
    <t>toitlustamine</t>
  </si>
  <si>
    <t>materjali/kauba kulu ühikule kr</t>
  </si>
  <si>
    <t>Kokku toote nr. 4 käive</t>
  </si>
  <si>
    <t>Kokku toote nr. 5 käive</t>
  </si>
  <si>
    <t>Kokku toote nr. 6 käive</t>
  </si>
  <si>
    <t>Kokku toote nr. 7 käive</t>
  </si>
  <si>
    <t>Kokku toote nr. 8 käive</t>
  </si>
  <si>
    <t>Kokku toote nr. 9 käive</t>
  </si>
  <si>
    <t>Kokku toote nr. 10 käive</t>
  </si>
  <si>
    <t>KASSAVOOGUDE PROGNOOS</t>
  </si>
  <si>
    <t>1. aasta kokku</t>
  </si>
  <si>
    <t>2.aasta</t>
  </si>
  <si>
    <t>3.aasta</t>
  </si>
  <si>
    <t>4. aasta</t>
  </si>
  <si>
    <t>Raha jääk perioodi algul</t>
  </si>
  <si>
    <t>Toodetud tooteid/teenuseid perioodil</t>
  </si>
  <si>
    <t>sh ekspordiks eurodes</t>
  </si>
  <si>
    <t>ühikuid (tundi, tk)</t>
  </si>
  <si>
    <t>ühe ühiku keskmine müügihind</t>
  </si>
  <si>
    <t>Raha sissetulek</t>
  </si>
  <si>
    <t>Laekumine müügist arvestades krediiti müüki</t>
  </si>
  <si>
    <t>sellest 0% määraga maksustatavat müügitulu</t>
  </si>
  <si>
    <t>sellest 13% määraga maksustatavat müügitulu</t>
  </si>
  <si>
    <t>sellest 24% määraga maksustavat müügitulu</t>
  </si>
  <si>
    <t>Muud äritulud (renditulu, intressitulu jne.)</t>
  </si>
  <si>
    <t>Käibemaks</t>
  </si>
  <si>
    <t>Kapitali sissemaksed</t>
  </si>
  <si>
    <t>Pikajalised laenud kreeditoridelt (pangalaen jm.)</t>
  </si>
  <si>
    <t>Lühiajalised laenud kreeditoridelt (pangalaen jm.)</t>
  </si>
  <si>
    <t>Muud laekunud toetused hoonete ehitamiseks ja omandis olevate ruumide renoveerimiseks</t>
  </si>
  <si>
    <t>Muud laekunud toetused muu põhivara ostuks</t>
  </si>
  <si>
    <r>
      <rPr>
        <rFont val="Arial"/>
        <color theme="1"/>
        <sz val="8.0"/>
      </rPr>
      <t xml:space="preserve">Muud laekunud toetused </t>
    </r>
    <r>
      <rPr>
        <rFont val="Arial"/>
        <b/>
        <color theme="1"/>
        <sz val="8.0"/>
      </rPr>
      <t xml:space="preserve">kulude </t>
    </r>
    <r>
      <rPr>
        <rFont val="Arial"/>
        <color theme="1"/>
        <sz val="8.0"/>
      </rPr>
      <t>katteks</t>
    </r>
  </si>
  <si>
    <r>
      <rPr>
        <rFont val="Arial"/>
        <color theme="1"/>
        <sz val="8.0"/>
      </rPr>
      <t xml:space="preserve">Starditoetus </t>
    </r>
    <r>
      <rPr>
        <rFont val="Arial"/>
        <b/>
        <color theme="1"/>
        <sz val="8.0"/>
      </rPr>
      <t xml:space="preserve">kulude </t>
    </r>
    <r>
      <rPr>
        <rFont val="Arial"/>
        <color theme="1"/>
        <sz val="8.0"/>
      </rPr>
      <t>(turundus, personali jne.)</t>
    </r>
    <r>
      <rPr>
        <rFont val="Arial"/>
        <b/>
        <color theme="1"/>
        <sz val="8.0"/>
      </rPr>
      <t xml:space="preserve"> </t>
    </r>
    <r>
      <rPr>
        <rFont val="Arial"/>
        <color theme="1"/>
        <sz val="8.0"/>
      </rPr>
      <t>katteks</t>
    </r>
  </si>
  <si>
    <r>
      <rPr>
        <rFont val="Arial"/>
        <color theme="1"/>
        <sz val="8.0"/>
      </rPr>
      <t xml:space="preserve">Starditoetus </t>
    </r>
    <r>
      <rPr>
        <rFont val="Arial"/>
        <b/>
        <color theme="1"/>
        <sz val="8.0"/>
      </rPr>
      <t>materiaalse</t>
    </r>
    <r>
      <rPr>
        <rFont val="Arial"/>
        <color theme="1"/>
        <sz val="8.0"/>
      </rPr>
      <t xml:space="preserve"> põhivara soetamiseks</t>
    </r>
  </si>
  <si>
    <r>
      <rPr>
        <rFont val="Arial"/>
        <color theme="1"/>
        <sz val="8.0"/>
      </rPr>
      <t xml:space="preserve">Stardtoetus </t>
    </r>
    <r>
      <rPr>
        <rFont val="Arial"/>
        <b/>
        <color theme="1"/>
        <sz val="8.0"/>
      </rPr>
      <t>immateriaalse</t>
    </r>
    <r>
      <rPr>
        <rFont val="Arial"/>
        <color theme="1"/>
        <sz val="8.0"/>
      </rPr>
      <t xml:space="preserve"> põhivara soetuseks</t>
    </r>
  </si>
  <si>
    <t>Muud finantstulud</t>
  </si>
  <si>
    <t>Laekumine kokku</t>
  </si>
  <si>
    <t>Raha väljaminek</t>
  </si>
  <si>
    <t>Investeerimistegevusest</t>
  </si>
  <si>
    <t>Materiaalse põhivara soetus</t>
  </si>
  <si>
    <t>Omandis olevate hoonete renoveerimine (kapitaliseeritud kulud), soetatud hooned, hoonete ehitamine</t>
  </si>
  <si>
    <t>Muu toetuse abil ehitatud hoone, omandis olevate ruumdie renoveerimise toetuse summa</t>
  </si>
  <si>
    <t>Muud toetuse abil soetatud muu põhivara toetuse summa</t>
  </si>
  <si>
    <r>
      <rPr>
        <rFont val="Arial"/>
        <b/>
        <color theme="1"/>
        <sz val="8.0"/>
      </rPr>
      <t>Starditoetus</t>
    </r>
    <r>
      <rPr>
        <rFont val="Arial"/>
        <color theme="1"/>
        <sz val="8.0"/>
      </rPr>
      <t>e abil soetatud materiaalse põhivara (masinad ja seadmed) toetuse summa</t>
    </r>
  </si>
  <si>
    <t>Masinad, seadmed ja muu põhivara (soetusmaksumus miinus toetus)</t>
  </si>
  <si>
    <t>Mööbel ja muu inventar</t>
  </si>
  <si>
    <t>Bürootehnika</t>
  </si>
  <si>
    <t>Immateriaalse põhivara (litsentsid, kaubamärgid, tarkvara jms) soetus</t>
  </si>
  <si>
    <r>
      <rPr>
        <rFont val="Arial"/>
        <b/>
        <color theme="1"/>
        <sz val="8.0"/>
      </rPr>
      <t>Starditoetuse</t>
    </r>
    <r>
      <rPr>
        <rFont val="Arial"/>
        <color theme="1"/>
        <sz val="8.0"/>
      </rPr>
      <t xml:space="preserve"> abil soetatud </t>
    </r>
    <r>
      <rPr>
        <rFont val="Arial"/>
        <b/>
        <color theme="1"/>
        <sz val="8.0"/>
      </rPr>
      <t xml:space="preserve">immateriaalse põhivara </t>
    </r>
    <r>
      <rPr>
        <rFont val="Arial"/>
        <color theme="1"/>
        <sz val="8.0"/>
      </rPr>
      <t>toetuse summa</t>
    </r>
  </si>
  <si>
    <t>Immateriaalne põhivara (soetusmaksumus miinus toetus)</t>
  </si>
  <si>
    <t>Majandustegevuse käigus tekkivad kulud</t>
  </si>
  <si>
    <t xml:space="preserve">Otseselt põhitegevuse eesmärgil soetused </t>
  </si>
  <si>
    <t>Toore ja materjal</t>
  </si>
  <si>
    <t>Ostuteenused</t>
  </si>
  <si>
    <t>Turustuskulud</t>
  </si>
  <si>
    <t>Reklaamikulud</t>
  </si>
  <si>
    <t>Turustamisega seotud transporditeenused</t>
  </si>
  <si>
    <t>Turustamisega seotud autokütus</t>
  </si>
  <si>
    <t>Üldhalduskulud</t>
  </si>
  <si>
    <t>Toetusega kaetavad kulutused (täpsusta)</t>
  </si>
  <si>
    <t>Ruumide majandamiskulud</t>
  </si>
  <si>
    <t>Küte</t>
  </si>
  <si>
    <t>Elekter</t>
  </si>
  <si>
    <t>Rent</t>
  </si>
  <si>
    <t>Valveteenused</t>
  </si>
  <si>
    <t>Ruumide korrashoiukulud</t>
  </si>
  <si>
    <t>Ruumide remondikulud</t>
  </si>
  <si>
    <t>Ruumide kindlustus</t>
  </si>
  <si>
    <t>Transpordikulud</t>
  </si>
  <si>
    <t>Ostetud transporditeenused</t>
  </si>
  <si>
    <t>Autokütus</t>
  </si>
  <si>
    <t>Autohooldus ja remondikulud</t>
  </si>
  <si>
    <t>Sõidukite kindlustus</t>
  </si>
  <si>
    <t>IT ja sidekulud</t>
  </si>
  <si>
    <t>GSM</t>
  </si>
  <si>
    <t>Tavatelefon</t>
  </si>
  <si>
    <t>Arvutustehnika ja tarkavaraga seotud kulu</t>
  </si>
  <si>
    <t>Muud kulud</t>
  </si>
  <si>
    <t>Kantseleitarbed</t>
  </si>
  <si>
    <t>Pangakulu</t>
  </si>
  <si>
    <t>Seadmete hooldus ja remont</t>
  </si>
  <si>
    <t>Personalikulu</t>
  </si>
  <si>
    <t>Brutopalk (makstakse välja samal kuul)</t>
  </si>
  <si>
    <t>Sotsiaalmaks (tasutakse järgmisel kuul)</t>
  </si>
  <si>
    <t>Töötuskindlustusmaks (tasutakse jrgm kuul)</t>
  </si>
  <si>
    <t>Koolituskulud</t>
  </si>
  <si>
    <t>Maksud</t>
  </si>
  <si>
    <t>Muud maksud (riigilõivud jms)</t>
  </si>
  <si>
    <t>Finantseerimistegevusest</t>
  </si>
  <si>
    <t>Pikaajalise laenu tagasimaksed</t>
  </si>
  <si>
    <t>Lühiajalise laenu tagasimaksed</t>
  </si>
  <si>
    <t>Intressid</t>
  </si>
  <si>
    <t>Käibemaksu korrigeerimised</t>
  </si>
  <si>
    <t>Dividendide väljamaks (brutoumma)</t>
  </si>
  <si>
    <t>Kasutamine kokku</t>
  </si>
  <si>
    <t>Eelneva perioodi nõuded-kohustused (va. laenukohustused)</t>
  </si>
  <si>
    <t>Raha jääk perioodi lõpus</t>
  </si>
  <si>
    <r>
      <rPr>
        <rFont val="Arial"/>
        <color rgb="FFFF0000"/>
        <sz val="8.0"/>
      </rPr>
      <t>NB!</t>
    </r>
    <r>
      <rPr>
        <rFont val="Arial"/>
        <color rgb="FFFF0000"/>
        <sz val="8.0"/>
      </rPr>
      <t xml:space="preserve"> Esimese kuu rahajäägile liidetakse juurde eelneva perioodi bilansis olevad nõuded ja avatakse maha lühiaj. kohustused (</t>
    </r>
    <r>
      <rPr>
        <rFont val="Arial"/>
        <color rgb="FFFF0000"/>
        <sz val="8.0"/>
      </rPr>
      <t>v.a. laenukoh</t>
    </r>
    <r>
      <rPr>
        <rFont val="Arial"/>
        <color rgb="FFFF0000"/>
        <sz val="8.0"/>
      </rPr>
      <t>)</t>
    </r>
  </si>
  <si>
    <t>Arvutus põhineb eeldusel, et kõik lühiaj. nõuded laekuvad ja lühiaj. kohustused tasutakse nõuete/kohustuste tekkimisele järgneval kuul</t>
  </si>
  <si>
    <t>käibemaksu arvestus</t>
  </si>
  <si>
    <t>toetatud palk/turunduskulu</t>
  </si>
  <si>
    <t>hoonete soetamine, renoveerimine</t>
  </si>
  <si>
    <t>sihtfinantseerimise abil renoveeritud omandis olevad hooned</t>
  </si>
  <si>
    <t>seadmete soetamine</t>
  </si>
  <si>
    <t>stardi- või kasvuitoetuse abil soetatud materiaalne PV</t>
  </si>
  <si>
    <t>hoonete amordi arvestus</t>
  </si>
  <si>
    <t>seadmete amordi arvestus</t>
  </si>
  <si>
    <t>sihtfinantseerimise abil soetatud PV amort</t>
  </si>
  <si>
    <t>sihtfinantseerimise abil renoveeritud omandis olevate hoonete amort</t>
  </si>
  <si>
    <t>immateriaalse põhivara soetamine</t>
  </si>
  <si>
    <t>stardi- või kasvuitoetuse abil soetatud immateriaalne PV</t>
  </si>
  <si>
    <t>immateriaalse põhivara amort</t>
  </si>
  <si>
    <t>stardi- või kasvuitoetuse abil soetatud immateriaalse PV amort</t>
  </si>
  <si>
    <t>KASUMIARUANDE PROGNOOS</t>
  </si>
  <si>
    <t>Taotlusele eelnev majandusaasta</t>
  </si>
  <si>
    <t>1. aasta</t>
  </si>
  <si>
    <t>Tulud majandustegevusest</t>
  </si>
  <si>
    <t>Müügitulu</t>
  </si>
  <si>
    <t>sh eksport</t>
  </si>
  <si>
    <t>ekspordi osatähtsus käibes</t>
  </si>
  <si>
    <t>Muud tulud (renditulu, intressitulu jne.)</t>
  </si>
  <si>
    <t>Müügitulud kokku</t>
  </si>
  <si>
    <t xml:space="preserve">Tulud sihtfinantseerimisest </t>
  </si>
  <si>
    <t>Tulud kokku</t>
  </si>
  <si>
    <t xml:space="preserve">Müügitulu kasv võrreldes eelmise aastaga </t>
  </si>
  <si>
    <t>Kokku töötasukulud</t>
  </si>
  <si>
    <t>Amortisatsioon</t>
  </si>
  <si>
    <t>Hoonete amort</t>
  </si>
  <si>
    <t>Seadmete ja muu põhivara amort</t>
  </si>
  <si>
    <t>Immateriaalse põhivara amort</t>
  </si>
  <si>
    <t>Kulud kokku</t>
  </si>
  <si>
    <t xml:space="preserve">         sh muud halduskulud (amordita)</t>
  </si>
  <si>
    <t>Finantskulud</t>
  </si>
  <si>
    <t>Intressid jms</t>
  </si>
  <si>
    <t>Ärikasum</t>
  </si>
  <si>
    <t>Kasum majandustegevusest</t>
  </si>
  <si>
    <t>keskmine töötajate arv</t>
  </si>
  <si>
    <t>lisandväärtus töötaja kohta</t>
  </si>
  <si>
    <t>käiberentaablus</t>
  </si>
  <si>
    <t>BILANSI PROGNOOS</t>
  </si>
  <si>
    <t>Algandmed seisuga</t>
  </si>
  <si>
    <t>2. aasta</t>
  </si>
  <si>
    <t>3. aasta</t>
  </si>
  <si>
    <t>pp.kk.20aa</t>
  </si>
  <si>
    <t>AKTIVA</t>
  </si>
  <si>
    <t>Raha ja pangakontod</t>
  </si>
  <si>
    <t>Nõuded ostjate vastu</t>
  </si>
  <si>
    <t>Mitmesugused nõuded</t>
  </si>
  <si>
    <t>Ettemaksed</t>
  </si>
  <si>
    <t>Tooraine varu</t>
  </si>
  <si>
    <t>Valmistoodangu varu</t>
  </si>
  <si>
    <t>Käibevara kokku</t>
  </si>
  <si>
    <t>Materiaalne põhivara</t>
  </si>
  <si>
    <t>Materiaalne põhivara (hooned)</t>
  </si>
  <si>
    <t>Materiaalne põhivara (seadmed ja muud)</t>
  </si>
  <si>
    <t>Akumuleeritud kulum (miinusmärgiga)</t>
  </si>
  <si>
    <t>Immateriaalne põhivara</t>
  </si>
  <si>
    <t>Immateriaalse põhivara kulum</t>
  </si>
  <si>
    <t>Sihtfinantseerimise abil soetatud põhivara</t>
  </si>
  <si>
    <t>Sihtfinantseerimise abil soetatud materiaalne põhivara</t>
  </si>
  <si>
    <t>Sihtfinantseerimise abil soetatud immateriaalne põhivara</t>
  </si>
  <si>
    <t>Põhivara kokku</t>
  </si>
  <si>
    <t>AKTIVA KOKKU</t>
  </si>
  <si>
    <t>PASSIVA (KOHUSTUSED JA OMAKAPITAL)</t>
  </si>
  <si>
    <t>Lühiajalised võlakohustused (laenud, kapitalirent)</t>
  </si>
  <si>
    <t>Pikaajaliste laenude, kapitalirendi lühiajaline osa</t>
  </si>
  <si>
    <t>Ostjate ettemaksed toodete ja kaupade eest</t>
  </si>
  <si>
    <t>Võlad tarnijatele</t>
  </si>
  <si>
    <t>Mitmesugused võlad</t>
  </si>
  <si>
    <t>Maksuvõlad</t>
  </si>
  <si>
    <t>Lühiajalised kohutused kokku</t>
  </si>
  <si>
    <t>Pikaajalised laenud, kapitalirent</t>
  </si>
  <si>
    <t>Muud pikaajalised võlad</t>
  </si>
  <si>
    <t>Tulevaste perioodide tulud sihtfinantseerimisest</t>
  </si>
  <si>
    <t>Pikaajalised kohustused kokku</t>
  </si>
  <si>
    <t>Osakapital nimiväärtuses</t>
  </si>
  <si>
    <t>Kohustuslik reservkapital</t>
  </si>
  <si>
    <t>Eelmiste perioodide jaotamata kasum</t>
  </si>
  <si>
    <t>Aruandeaasta kasum</t>
  </si>
  <si>
    <t>Omakapital kokku</t>
  </si>
  <si>
    <t>PASSIVA KOKKU</t>
  </si>
  <si>
    <t>Töötajate arv</t>
  </si>
  <si>
    <r>
      <rPr>
        <rFont val="Arial"/>
        <b/>
        <color theme="1"/>
        <sz val="10.0"/>
      </rPr>
      <t xml:space="preserve">Taotleja tähtsamad majandusnäitajad (täitub automaatselt, kui ülejäänud lehed on täidetud)
</t>
    </r>
    <r>
      <rPr>
        <rFont val="Arial"/>
        <b val="0"/>
        <color theme="1"/>
        <sz val="10.0"/>
      </rPr>
      <t>Selle tabeli abil saab kontrollida taotlusvormi samanimelisse tabelisse sisestatud andmete õigsust.</t>
    </r>
  </si>
  <si>
    <t xml:space="preserve">Näitaja </t>
  </si>
  <si>
    <t xml:space="preserve">Taotlusele eelnev majandusaasta
</t>
  </si>
  <si>
    <t>2026. a prognoos</t>
  </si>
  <si>
    <t>2027. a prognoos</t>
  </si>
  <si>
    <t>2028. a prognoos</t>
  </si>
  <si>
    <t>2029. a prognoos</t>
  </si>
  <si>
    <t>Ekspordi müügitulu</t>
  </si>
  <si>
    <t>Ekspordi osakaal (%)</t>
  </si>
  <si>
    <t>Kaubad, toore, materjal, teenused</t>
  </si>
  <si>
    <t>Põhivara kulum</t>
  </si>
  <si>
    <t>Ärikasum/-kahjum (EBIT)</t>
  </si>
  <si>
    <t>Puhaskasum/-kahjum</t>
  </si>
  <si>
    <t>Bilansimaht</t>
  </si>
  <si>
    <t>x</t>
  </si>
  <si>
    <t>Investeeringud tootearendusse</t>
  </si>
  <si>
    <t>lisa ise</t>
  </si>
  <si>
    <t>Tööjõukulud</t>
  </si>
  <si>
    <t>Keskmine töötajate arv</t>
  </si>
  <si>
    <t>Tööjõukulu töötaja kohta</t>
  </si>
  <si>
    <t>Lisandväärtus töötaja kohta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</si>
</sst>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\ &quot;kr&quot;"/>
    <numFmt numFmtId="165" formatCode="mmm/yyyy"/>
    <numFmt numFmtId="166" formatCode="&quot;Kokku &quot;\&amp;\A\2"/>
    <numFmt numFmtId="167" formatCode="dd\.mm\.yy"/>
    <numFmt numFmtId="168" formatCode="mmmm"/>
    <numFmt numFmtId="169" formatCode="0.0"/>
  </numFmts>
  <fonts count="38">
    <font>
      <sz val="10.0"/>
      <color rgb="FF000000"/>
      <name val="Arial"/>
      <scheme val="minor"/>
    </font>
    <font>
      <sz val="10.0"/>
      <color theme="1"/>
      <name val="Arial"/>
    </font>
    <font>
      <b/>
      <i/>
      <sz val="12.0"/>
      <color rgb="FFFF0000"/>
      <name val="Arial"/>
    </font>
    <font>
      <color theme="1"/>
      <name val="Arial"/>
      <scheme val="minor"/>
    </font>
    <font>
      <sz val="8.0"/>
      <color theme="1"/>
      <name val="Arial"/>
    </font>
    <font/>
    <font>
      <sz val="8.0"/>
      <color rgb="FF993300"/>
      <name val="Arial"/>
    </font>
    <font>
      <sz val="8.0"/>
      <color rgb="FFFFFFFF"/>
      <name val="Arial"/>
    </font>
    <font>
      <b/>
      <sz val="8.0"/>
      <color rgb="FF0000FF"/>
      <name val="Arial"/>
    </font>
    <font>
      <b/>
      <sz val="8.0"/>
      <color theme="1"/>
      <name val="Arial"/>
    </font>
    <font>
      <i/>
      <sz val="8.0"/>
      <color rgb="FFFF0000"/>
      <name val="Arial"/>
    </font>
    <font>
      <i/>
      <sz val="8.0"/>
      <color rgb="FFFF99CC"/>
      <name val="Arial"/>
    </font>
    <font>
      <b/>
      <i/>
      <sz val="8.0"/>
      <color rgb="FF0000FF"/>
      <name val="Arial"/>
    </font>
    <font>
      <b/>
      <i/>
      <sz val="8.0"/>
      <color rgb="FFFFFFFF"/>
      <name val="Arial"/>
    </font>
    <font>
      <i/>
      <sz val="8.0"/>
      <color theme="1"/>
      <name val="Arial"/>
    </font>
    <font>
      <i/>
      <sz val="8.0"/>
      <color rgb="FF808000"/>
      <name val="Arial"/>
    </font>
    <font>
      <b/>
      <sz val="8.0"/>
      <color rgb="FF993366"/>
      <name val="Arial"/>
    </font>
    <font>
      <b/>
      <i/>
      <sz val="8.0"/>
      <color rgb="FF993300"/>
      <name val="Arial"/>
    </font>
    <font>
      <b/>
      <i/>
      <sz val="8.0"/>
      <color rgb="FF244061"/>
      <name val="Arial"/>
    </font>
    <font>
      <b/>
      <sz val="8.0"/>
      <color rgb="FF6600FF"/>
      <name val="Arial"/>
    </font>
    <font>
      <b/>
      <i/>
      <sz val="8.0"/>
      <color rgb="FF002060"/>
      <name val="Arial"/>
    </font>
    <font>
      <sz val="8.0"/>
      <color rgb="FFFF0000"/>
      <name val="Arial"/>
    </font>
    <font>
      <b/>
      <sz val="10.0"/>
      <color theme="1"/>
      <name val="Arial"/>
    </font>
    <font>
      <sz val="8.0"/>
      <color rgb="FF0000FF"/>
      <name val="Arial"/>
    </font>
    <font>
      <b/>
      <sz val="10.0"/>
      <color rgb="FF0000FF"/>
      <name val="Arial"/>
    </font>
    <font>
      <i/>
      <sz val="10.0"/>
      <color rgb="FF0000FF"/>
      <name val="Arial"/>
    </font>
    <font>
      <i/>
      <sz val="8.0"/>
      <color rgb="FF0000FF"/>
      <name val="Arial"/>
    </font>
    <font>
      <sz val="10.0"/>
      <color rgb="FFA5A5A5"/>
      <name val="Arial"/>
    </font>
    <font>
      <sz val="8.0"/>
      <color rgb="FFA5A5A5"/>
      <name val="Arial"/>
    </font>
    <font>
      <b/>
      <sz val="8.0"/>
      <color rgb="FFFF0000"/>
      <name val="Arial"/>
    </font>
    <font>
      <sz val="9.0"/>
      <color theme="1"/>
      <name val="Arial"/>
    </font>
    <font>
      <sz val="10.0"/>
      <color rgb="FF0000FF"/>
      <name val="Arial"/>
    </font>
    <font>
      <i/>
      <sz val="10.0"/>
      <color theme="1"/>
      <name val="Arial"/>
    </font>
    <font>
      <u/>
      <sz val="10.0"/>
      <color theme="1"/>
      <name val="Arial"/>
    </font>
    <font>
      <u/>
      <sz val="10.0"/>
      <color theme="1"/>
      <name val="Arial"/>
    </font>
    <font>
      <u/>
      <sz val="10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AF1DD"/>
        <bgColor rgb="FFEAF1DD"/>
      </patternFill>
    </fill>
  </fills>
  <borders count="37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ck">
        <color rgb="FF993300"/>
      </left>
      <right style="thin">
        <color rgb="FF000000"/>
      </right>
      <top style="thick">
        <color rgb="FF993300"/>
      </top>
    </border>
    <border>
      <left style="thin">
        <color rgb="FF000000"/>
      </left>
      <top style="thick">
        <color rgb="FF993300"/>
      </top>
    </border>
    <border>
      <right style="thin">
        <color rgb="FF000000"/>
      </right>
      <top style="thick">
        <color rgb="FF993300"/>
      </top>
    </border>
    <border>
      <left style="thin">
        <color rgb="FF000000"/>
      </left>
      <right style="thin">
        <color rgb="FF000000"/>
      </right>
      <top style="thick">
        <color rgb="FF993300"/>
      </top>
      <bottom style="thin">
        <color rgb="FF000000"/>
      </bottom>
    </border>
    <border>
      <left style="thin">
        <color rgb="FF000000"/>
      </left>
      <right style="thick">
        <color rgb="FF993300"/>
      </right>
      <top style="thick">
        <color rgb="FF993300"/>
      </top>
      <bottom style="thin">
        <color rgb="FF000000"/>
      </bottom>
    </border>
    <border>
      <left style="thick">
        <color rgb="FF9933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ck">
        <color rgb="FF9933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993300"/>
      </left>
      <right style="thin">
        <color rgb="FF000000"/>
      </right>
      <bottom style="thick">
        <color rgb="FF9933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993300"/>
      </bottom>
    </border>
    <border>
      <left style="thin">
        <color rgb="FF000000"/>
      </left>
      <right style="thick">
        <color rgb="FF993300"/>
      </right>
      <top style="thin">
        <color rgb="FF000000"/>
      </top>
      <bottom style="thick">
        <color rgb="FF9933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bottom style="thin">
        <color rgb="FF969696"/>
      </bottom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top style="thin">
        <color rgb="FF969696"/>
      </top>
      <bottom style="thin">
        <color rgb="FF969696"/>
      </bottom>
    </border>
    <border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2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2" fontId="1" numFmtId="0" xfId="0" applyAlignment="1" applyBorder="1" applyFill="1" applyFont="1">
      <alignment horizontal="center"/>
    </xf>
    <xf borderId="1" fillId="2" fontId="1" numFmtId="1" xfId="0" applyAlignment="1" applyBorder="1" applyFont="1" applyNumberFormat="1">
      <alignment horizontal="center"/>
    </xf>
    <xf borderId="0" fillId="0" fontId="1" numFmtId="1" xfId="0" applyAlignment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164" xfId="0" applyFont="1" applyNumberFormat="1"/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 shrinkToFit="0" wrapText="1"/>
    </xf>
    <xf borderId="2" fillId="0" fontId="4" numFmtId="0" xfId="0" applyAlignment="1" applyBorder="1" applyFont="1">
      <alignment shrinkToFit="0" wrapText="1"/>
    </xf>
    <xf borderId="3" fillId="0" fontId="4" numFmtId="0" xfId="0" applyAlignment="1" applyBorder="1" applyFont="1">
      <alignment shrinkToFit="0" wrapText="1"/>
    </xf>
    <xf borderId="4" fillId="0" fontId="5" numFmtId="0" xfId="0" applyBorder="1" applyFont="1"/>
    <xf borderId="5" fillId="0" fontId="5" numFmtId="0" xfId="0" applyBorder="1" applyFont="1"/>
    <xf borderId="2" fillId="3" fontId="6" numFmtId="0" xfId="0" applyAlignment="1" applyBorder="1" applyFill="1" applyFont="1">
      <alignment shrinkToFit="0" wrapText="1"/>
    </xf>
    <xf borderId="2" fillId="0" fontId="4" numFmtId="165" xfId="0" applyBorder="1" applyFont="1" applyNumberFormat="1"/>
    <xf borderId="2" fillId="0" fontId="4" numFmtId="1" xfId="0" applyBorder="1" applyFont="1" applyNumberFormat="1"/>
    <xf borderId="0" fillId="0" fontId="4" numFmtId="0" xfId="0" applyFont="1"/>
    <xf borderId="0" fillId="0" fontId="7" numFmtId="0" xfId="0" applyFont="1"/>
    <xf borderId="0" fillId="0" fontId="7" numFmtId="165" xfId="0" applyFont="1" applyNumberFormat="1"/>
    <xf borderId="0" fillId="0" fontId="7" numFmtId="1" xfId="0" applyFont="1" applyNumberFormat="1"/>
    <xf borderId="2" fillId="4" fontId="4" numFmtId="0" xfId="0" applyBorder="1" applyFill="1" applyFont="1"/>
    <xf borderId="2" fillId="4" fontId="4" numFmtId="0" xfId="0" applyAlignment="1" applyBorder="1" applyFont="1">
      <alignment shrinkToFit="0" wrapText="1"/>
    </xf>
    <xf borderId="2" fillId="3" fontId="6" numFmtId="3" xfId="0" applyBorder="1" applyFont="1" applyNumberFormat="1"/>
    <xf borderId="2" fillId="4" fontId="4" numFmtId="3" xfId="0" applyBorder="1" applyFont="1" applyNumberFormat="1"/>
    <xf borderId="6" fillId="4" fontId="4" numFmtId="0" xfId="0" applyBorder="1" applyFont="1"/>
    <xf borderId="6" fillId="4" fontId="4" numFmtId="0" xfId="0" applyAlignment="1" applyBorder="1" applyFont="1">
      <alignment shrinkToFit="0" wrapText="1"/>
    </xf>
    <xf borderId="6" fillId="3" fontId="6" numFmtId="3" xfId="0" applyBorder="1" applyFont="1" applyNumberFormat="1"/>
    <xf borderId="6" fillId="4" fontId="4" numFmtId="3" xfId="0" applyBorder="1" applyFont="1" applyNumberFormat="1"/>
    <xf borderId="7" fillId="0" fontId="4" numFmtId="0" xfId="0" applyAlignment="1" applyBorder="1" applyFont="1">
      <alignment horizontal="center" vertical="center"/>
    </xf>
    <xf borderId="8" fillId="0" fontId="8" numFmtId="49" xfId="0" applyAlignment="1" applyBorder="1" applyFont="1" applyNumberFormat="1">
      <alignment horizontal="center" shrinkToFit="0" vertical="center" wrapText="1"/>
    </xf>
    <xf borderId="9" fillId="0" fontId="5" numFmtId="0" xfId="0" applyBorder="1" applyFont="1"/>
    <xf borderId="10" fillId="0" fontId="4" numFmtId="0" xfId="0" applyAlignment="1" applyBorder="1" applyFont="1">
      <alignment shrinkToFit="0" wrapText="1"/>
    </xf>
    <xf borderId="10" fillId="3" fontId="6" numFmtId="3" xfId="0" applyBorder="1" applyFont="1" applyNumberFormat="1"/>
    <xf borderId="10" fillId="0" fontId="4" numFmtId="1" xfId="0" applyBorder="1" applyFont="1" applyNumberFormat="1"/>
    <xf borderId="11" fillId="0" fontId="4" numFmtId="1" xfId="0" applyBorder="1" applyFont="1" applyNumberForma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2" fillId="0" fontId="4" numFmtId="0" xfId="0" applyAlignment="1" applyBorder="1" applyFont="1">
      <alignment horizontal="left" shrinkToFit="0" wrapText="1"/>
    </xf>
    <xf borderId="2" fillId="3" fontId="6" numFmtId="9" xfId="0" applyBorder="1" applyFont="1" applyNumberFormat="1"/>
    <xf borderId="2" fillId="0" fontId="4" numFmtId="9" xfId="0" applyBorder="1" applyFont="1" applyNumberFormat="1"/>
    <xf borderId="15" fillId="0" fontId="4" numFmtId="9" xfId="0" applyBorder="1" applyFont="1" applyNumberFormat="1"/>
    <xf borderId="16" fillId="0" fontId="5" numFmtId="0" xfId="0" applyBorder="1" applyFont="1"/>
    <xf borderId="17" fillId="0" fontId="5" numFmtId="0" xfId="0" applyBorder="1" applyFont="1"/>
    <xf borderId="2" fillId="0" fontId="4" numFmtId="4" xfId="0" applyBorder="1" applyFont="1" applyNumberFormat="1"/>
    <xf borderId="2" fillId="0" fontId="4" numFmtId="0" xfId="0" applyAlignment="1" applyBorder="1" applyFont="1">
      <alignment horizontal="center" shrinkToFit="0" wrapText="1"/>
    </xf>
    <xf borderId="15" fillId="0" fontId="4" numFmtId="4" xfId="0" applyBorder="1" applyFont="1" applyNumberFormat="1"/>
    <xf borderId="18" fillId="0" fontId="5" numFmtId="0" xfId="0" applyBorder="1" applyFont="1"/>
    <xf borderId="19" fillId="0" fontId="8" numFmtId="9" xfId="0" applyAlignment="1" applyBorder="1" applyFont="1" applyNumberFormat="1">
      <alignment horizontal="center" readingOrder="0"/>
    </xf>
    <xf borderId="19" fillId="0" fontId="8" numFmtId="9" xfId="0" applyAlignment="1" applyBorder="1" applyFont="1" applyNumberFormat="1">
      <alignment horizontal="center"/>
    </xf>
    <xf borderId="19" fillId="2" fontId="4" numFmtId="166" xfId="0" applyAlignment="1" applyBorder="1" applyFont="1" applyNumberFormat="1">
      <alignment horizontal="right" shrinkToFit="0" wrapText="1"/>
    </xf>
    <xf borderId="19" fillId="3" fontId="6" numFmtId="3" xfId="0" applyBorder="1" applyFont="1" applyNumberFormat="1"/>
    <xf borderId="19" fillId="2" fontId="4" numFmtId="4" xfId="0" applyBorder="1" applyFont="1" applyNumberFormat="1"/>
    <xf borderId="20" fillId="2" fontId="4" numFmtId="4" xfId="0" applyBorder="1" applyFont="1" applyNumberFormat="1"/>
    <xf borderId="10" fillId="0" fontId="4" numFmtId="4" xfId="0" applyBorder="1" applyFont="1" applyNumberFormat="1"/>
    <xf borderId="10" fillId="0" fontId="4" numFmtId="3" xfId="0" applyBorder="1" applyFont="1" applyNumberFormat="1"/>
    <xf borderId="11" fillId="0" fontId="4" numFmtId="3" xfId="0" applyBorder="1" applyFont="1" applyNumberFormat="1"/>
    <xf borderId="19" fillId="5" fontId="8" numFmtId="9" xfId="0" applyAlignment="1" applyBorder="1" applyFill="1" applyFont="1" applyNumberFormat="1">
      <alignment horizontal="center"/>
    </xf>
    <xf borderId="0" fillId="0" fontId="4" numFmtId="1" xfId="0" applyFont="1" applyNumberFormat="1"/>
    <xf borderId="0" fillId="0" fontId="4" numFmtId="0" xfId="0" applyAlignment="1" applyFont="1">
      <alignment shrinkToFit="0" wrapText="1"/>
    </xf>
    <xf borderId="0" fillId="0" fontId="6" numFmtId="0" xfId="0" applyFont="1"/>
    <xf borderId="1" fillId="5" fontId="9" numFmtId="14" xfId="0" applyAlignment="1" applyBorder="1" applyFont="1" applyNumberFormat="1">
      <alignment horizontal="left"/>
    </xf>
    <xf borderId="1" fillId="5" fontId="4" numFmtId="165" xfId="0" applyAlignment="1" applyBorder="1" applyFont="1" applyNumberFormat="1">
      <alignment horizontal="right"/>
    </xf>
    <xf borderId="1" fillId="5" fontId="4" numFmtId="1" xfId="0" applyAlignment="1" applyBorder="1" applyFont="1" applyNumberFormat="1">
      <alignment horizontal="right"/>
    </xf>
    <xf borderId="1" fillId="5" fontId="4" numFmtId="14" xfId="0" applyBorder="1" applyFont="1" applyNumberFormat="1"/>
    <xf borderId="1" fillId="5" fontId="10" numFmtId="4" xfId="0" applyAlignment="1" applyBorder="1" applyFont="1" applyNumberFormat="1">
      <alignment horizontal="left" shrinkToFit="0" wrapText="1"/>
    </xf>
    <xf borderId="2" fillId="0" fontId="4" numFmtId="17" xfId="0" applyAlignment="1" applyBorder="1" applyFont="1" applyNumberFormat="1">
      <alignment readingOrder="0"/>
    </xf>
    <xf borderId="2" fillId="0" fontId="4" numFmtId="1" xfId="0" applyAlignment="1" applyBorder="1" applyFont="1" applyNumberFormat="1">
      <alignment horizontal="center" readingOrder="0"/>
    </xf>
    <xf borderId="1" fillId="5" fontId="4" numFmtId="4" xfId="0" applyBorder="1" applyFont="1" applyNumberFormat="1"/>
    <xf borderId="1" fillId="5" fontId="11" numFmtId="4" xfId="0" applyAlignment="1" applyBorder="1" applyFont="1" applyNumberFormat="1">
      <alignment horizontal="right"/>
    </xf>
    <xf borderId="1" fillId="5" fontId="11" numFmtId="1" xfId="0" applyAlignment="1" applyBorder="1" applyFont="1" applyNumberFormat="1">
      <alignment horizontal="right"/>
    </xf>
    <xf borderId="1" fillId="5" fontId="11" numFmtId="4" xfId="0" applyBorder="1" applyFont="1" applyNumberFormat="1"/>
    <xf borderId="2" fillId="5" fontId="9" numFmtId="4" xfId="0" applyBorder="1" applyFont="1" applyNumberFormat="1"/>
    <xf borderId="2" fillId="0" fontId="12" numFmtId="4" xfId="0" applyAlignment="1" applyBorder="1" applyFont="1" applyNumberFormat="1">
      <alignment horizontal="right"/>
    </xf>
    <xf borderId="2" fillId="0" fontId="12" numFmtId="1" xfId="0" applyAlignment="1" applyBorder="1" applyFont="1" applyNumberFormat="1">
      <alignment horizontal="right"/>
    </xf>
    <xf borderId="1" fillId="5" fontId="9" numFmtId="4" xfId="0" applyBorder="1" applyFont="1" applyNumberFormat="1"/>
    <xf borderId="0" fillId="0" fontId="4" numFmtId="4" xfId="0" applyAlignment="1" applyFont="1" applyNumberFormat="1">
      <alignment horizontal="right"/>
    </xf>
    <xf borderId="1" fillId="5" fontId="4" numFmtId="4" xfId="0" applyAlignment="1" applyBorder="1" applyFont="1" applyNumberFormat="1">
      <alignment horizontal="right"/>
    </xf>
    <xf borderId="1" fillId="5" fontId="7" numFmtId="4" xfId="0" applyBorder="1" applyFont="1" applyNumberFormat="1"/>
    <xf borderId="1" fillId="5" fontId="7" numFmtId="4" xfId="0" applyAlignment="1" applyBorder="1" applyFont="1" applyNumberFormat="1">
      <alignment horizontal="right"/>
    </xf>
    <xf borderId="6" fillId="5" fontId="13" numFmtId="1" xfId="0" applyAlignment="1" applyBorder="1" applyFont="1" applyNumberFormat="1">
      <alignment horizontal="right"/>
    </xf>
    <xf borderId="1" fillId="5" fontId="7" numFmtId="1" xfId="0" applyAlignment="1" applyBorder="1" applyFont="1" applyNumberFormat="1">
      <alignment horizontal="right"/>
    </xf>
    <xf borderId="2" fillId="5" fontId="4" numFmtId="4" xfId="0" applyAlignment="1" applyBorder="1" applyFont="1" applyNumberFormat="1">
      <alignment horizontal="left"/>
    </xf>
    <xf borderId="6" fillId="5" fontId="12" numFmtId="4" xfId="0" applyAlignment="1" applyBorder="1" applyFont="1" applyNumberFormat="1">
      <alignment horizontal="right"/>
    </xf>
    <xf borderId="6" fillId="5" fontId="12" numFmtId="1" xfId="0" applyAlignment="1" applyBorder="1" applyFont="1" applyNumberFormat="1">
      <alignment horizontal="right"/>
    </xf>
    <xf borderId="1" fillId="5" fontId="4" numFmtId="4" xfId="0" applyAlignment="1" applyBorder="1" applyFont="1" applyNumberFormat="1">
      <alignment horizontal="left"/>
    </xf>
    <xf borderId="21" fillId="5" fontId="14" numFmtId="4" xfId="0" applyAlignment="1" applyBorder="1" applyFont="1" applyNumberFormat="1">
      <alignment horizontal="left"/>
    </xf>
    <xf borderId="6" fillId="5" fontId="12" numFmtId="9" xfId="0" applyAlignment="1" applyBorder="1" applyFont="1" applyNumberFormat="1">
      <alignment horizontal="right"/>
    </xf>
    <xf borderId="21" fillId="5" fontId="4" numFmtId="4" xfId="0" applyAlignment="1" applyBorder="1" applyFont="1" applyNumberFormat="1">
      <alignment horizontal="left"/>
    </xf>
    <xf borderId="2" fillId="5" fontId="12" numFmtId="4" xfId="0" applyAlignment="1" applyBorder="1" applyFont="1" applyNumberFormat="1">
      <alignment horizontal="right"/>
    </xf>
    <xf borderId="2" fillId="5" fontId="12" numFmtId="1" xfId="0" applyAlignment="1" applyBorder="1" applyFont="1" applyNumberFormat="1">
      <alignment horizontal="right"/>
    </xf>
    <xf borderId="1" fillId="5" fontId="15" numFmtId="4" xfId="0" applyAlignment="1" applyBorder="1" applyFont="1" applyNumberFormat="1">
      <alignment horizontal="left"/>
    </xf>
    <xf borderId="1" fillId="5" fontId="15" numFmtId="4" xfId="0" applyAlignment="1" applyBorder="1" applyFont="1" applyNumberFormat="1">
      <alignment horizontal="right"/>
    </xf>
    <xf borderId="1" fillId="5" fontId="15" numFmtId="1" xfId="0" applyAlignment="1" applyBorder="1" applyFont="1" applyNumberFormat="1">
      <alignment horizontal="right"/>
    </xf>
    <xf borderId="1" fillId="5" fontId="16" numFmtId="4" xfId="0" applyBorder="1" applyFont="1" applyNumberFormat="1"/>
    <xf borderId="2" fillId="5" fontId="14" numFmtId="4" xfId="0" applyAlignment="1" applyBorder="1" applyFont="1" applyNumberFormat="1">
      <alignment horizontal="left"/>
    </xf>
    <xf borderId="2" fillId="5" fontId="14" numFmtId="4" xfId="0" applyAlignment="1" applyBorder="1" applyFont="1" applyNumberFormat="1">
      <alignment horizontal="left" readingOrder="0"/>
    </xf>
    <xf borderId="2" fillId="5" fontId="4" numFmtId="4" xfId="0" applyAlignment="1" applyBorder="1" applyFont="1" applyNumberFormat="1">
      <alignment horizontal="right"/>
    </xf>
    <xf borderId="2" fillId="5" fontId="4" numFmtId="1" xfId="0" applyAlignment="1" applyBorder="1" applyFont="1" applyNumberFormat="1">
      <alignment horizontal="right"/>
    </xf>
    <xf borderId="2" fillId="5" fontId="17" numFmtId="4" xfId="0" applyAlignment="1" applyBorder="1" applyFont="1" applyNumberFormat="1">
      <alignment horizontal="left"/>
    </xf>
    <xf borderId="2" fillId="0" fontId="4" numFmtId="4" xfId="0" applyAlignment="1" applyBorder="1" applyFont="1" applyNumberFormat="1">
      <alignment horizontal="right"/>
    </xf>
    <xf borderId="2" fillId="5" fontId="4" numFmtId="4" xfId="0" applyAlignment="1" applyBorder="1" applyFont="1" applyNumberFormat="1">
      <alignment horizontal="left" shrinkToFit="0" wrapText="1"/>
    </xf>
    <xf borderId="2" fillId="0" fontId="4" numFmtId="4" xfId="0" applyAlignment="1" applyBorder="1" applyFont="1" applyNumberFormat="1">
      <alignment horizontal="left"/>
    </xf>
    <xf borderId="2" fillId="0" fontId="4" numFmtId="1" xfId="0" applyAlignment="1" applyBorder="1" applyFont="1" applyNumberFormat="1">
      <alignment horizontal="right"/>
    </xf>
    <xf borderId="0" fillId="0" fontId="4" numFmtId="4" xfId="0" applyAlignment="1" applyFont="1" applyNumberFormat="1">
      <alignment horizontal="left"/>
    </xf>
    <xf borderId="2" fillId="5" fontId="9" numFmtId="4" xfId="0" applyAlignment="1" applyBorder="1" applyFont="1" applyNumberFormat="1">
      <alignment horizontal="left"/>
    </xf>
    <xf borderId="1" fillId="5" fontId="9" numFmtId="4" xfId="0" applyAlignment="1" applyBorder="1" applyFont="1" applyNumberFormat="1">
      <alignment horizontal="left"/>
    </xf>
    <xf borderId="1" fillId="5" fontId="9" numFmtId="4" xfId="0" applyAlignment="1" applyBorder="1" applyFont="1" applyNumberFormat="1">
      <alignment horizontal="right"/>
    </xf>
    <xf borderId="1" fillId="5" fontId="9" numFmtId="1" xfId="0" applyAlignment="1" applyBorder="1" applyFont="1" applyNumberFormat="1">
      <alignment horizontal="right"/>
    </xf>
    <xf borderId="1" fillId="5" fontId="8" numFmtId="4" xfId="0" applyBorder="1" applyFont="1" applyNumberFormat="1"/>
    <xf borderId="1" fillId="5" fontId="9" numFmtId="4" xfId="0" applyAlignment="1" applyBorder="1" applyFont="1" applyNumberFormat="1">
      <alignment horizontal="left" shrinkToFit="0" wrapText="1"/>
    </xf>
    <xf borderId="1" fillId="5" fontId="12" numFmtId="1" xfId="0" applyAlignment="1" applyBorder="1" applyFont="1" applyNumberFormat="1">
      <alignment horizontal="right"/>
    </xf>
    <xf borderId="2" fillId="5" fontId="18" numFmtId="4" xfId="0" applyAlignment="1" applyBorder="1" applyFont="1" applyNumberFormat="1">
      <alignment horizontal="right"/>
    </xf>
    <xf borderId="1" fillId="5" fontId="8" numFmtId="4" xfId="0" applyAlignment="1" applyBorder="1" applyFont="1" applyNumberFormat="1">
      <alignment horizontal="left"/>
    </xf>
    <xf borderId="22" fillId="5" fontId="12" numFmtId="4" xfId="0" applyAlignment="1" applyBorder="1" applyFont="1" applyNumberFormat="1">
      <alignment horizontal="right"/>
    </xf>
    <xf borderId="22" fillId="5" fontId="12" numFmtId="1" xfId="0" applyAlignment="1" applyBorder="1" applyFont="1" applyNumberFormat="1">
      <alignment horizontal="right"/>
    </xf>
    <xf borderId="1" fillId="5" fontId="19" numFmtId="4" xfId="0" applyAlignment="1" applyBorder="1" applyFont="1" applyNumberFormat="1">
      <alignment horizontal="left"/>
    </xf>
    <xf borderId="2" fillId="5" fontId="20" numFmtId="4" xfId="0" applyAlignment="1" applyBorder="1" applyFont="1" applyNumberFormat="1">
      <alignment horizontal="right"/>
    </xf>
    <xf borderId="2" fillId="5" fontId="20" numFmtId="1" xfId="0" applyAlignment="1" applyBorder="1" applyFont="1" applyNumberFormat="1">
      <alignment horizontal="right"/>
    </xf>
    <xf borderId="0" fillId="0" fontId="4" numFmtId="4" xfId="0" applyFont="1" applyNumberFormat="1"/>
    <xf borderId="0" fillId="0" fontId="8" numFmtId="4" xfId="0" applyAlignment="1" applyFont="1" applyNumberFormat="1">
      <alignment horizontal="left"/>
    </xf>
    <xf borderId="21" fillId="5" fontId="4" numFmtId="1" xfId="0" applyAlignment="1" applyBorder="1" applyFont="1" applyNumberFormat="1">
      <alignment horizontal="right"/>
    </xf>
    <xf borderId="23" fillId="0" fontId="4" numFmtId="4" xfId="0" applyBorder="1" applyFont="1" applyNumberFormat="1"/>
    <xf borderId="1" fillId="5" fontId="12" numFmtId="4" xfId="0" applyAlignment="1" applyBorder="1" applyFont="1" applyNumberFormat="1">
      <alignment horizontal="right"/>
    </xf>
    <xf borderId="1" fillId="5" fontId="4" numFmtId="1" xfId="0" applyBorder="1" applyFont="1" applyNumberFormat="1"/>
    <xf borderId="1" fillId="5" fontId="21" numFmtId="4" xfId="0" applyAlignment="1" applyBorder="1" applyFont="1" applyNumberFormat="1">
      <alignment horizontal="left"/>
    </xf>
    <xf borderId="1" fillId="6" fontId="4" numFmtId="4" xfId="0" applyBorder="1" applyFill="1" applyFont="1" applyNumberFormat="1"/>
    <xf borderId="1" fillId="6" fontId="4" numFmtId="4" xfId="0" applyAlignment="1" applyBorder="1" applyFont="1" applyNumberFormat="1">
      <alignment horizontal="right"/>
    </xf>
    <xf borderId="1" fillId="6" fontId="4" numFmtId="1" xfId="0" applyAlignment="1" applyBorder="1" applyFont="1" applyNumberFormat="1">
      <alignment horizontal="right"/>
    </xf>
    <xf borderId="1" fillId="5" fontId="22" numFmtId="4" xfId="0" applyAlignment="1" applyBorder="1" applyFont="1" applyNumberFormat="1">
      <alignment horizontal="left"/>
    </xf>
    <xf borderId="0" fillId="0" fontId="4" numFmtId="3" xfId="0" applyAlignment="1" applyFont="1" applyNumberFormat="1">
      <alignment shrinkToFit="0" wrapText="1"/>
    </xf>
    <xf borderId="0" fillId="0" fontId="1" numFmtId="4" xfId="0" applyFont="1" applyNumberFormat="1"/>
    <xf borderId="1" fillId="5" fontId="23" numFmtId="1" xfId="0" applyAlignment="1" applyBorder="1" applyFont="1" applyNumberFormat="1">
      <alignment horizontal="right"/>
    </xf>
    <xf borderId="0" fillId="0" fontId="9" numFmtId="3" xfId="0" applyFont="1" applyNumberFormat="1"/>
    <xf borderId="1" fillId="5" fontId="24" numFmtId="4" xfId="0" applyBorder="1" applyFont="1" applyNumberFormat="1"/>
    <xf borderId="0" fillId="0" fontId="8" numFmtId="3" xfId="0" applyFont="1" applyNumberFormat="1"/>
    <xf borderId="2" fillId="5" fontId="1" numFmtId="4" xfId="0" applyAlignment="1" applyBorder="1" applyFont="1" applyNumberFormat="1">
      <alignment horizontal="left"/>
    </xf>
    <xf borderId="2" fillId="0" fontId="4" numFmtId="3" xfId="0" applyBorder="1" applyFont="1" applyNumberFormat="1"/>
    <xf borderId="2" fillId="5" fontId="23" numFmtId="3" xfId="0" applyAlignment="1" applyBorder="1" applyFont="1" applyNumberFormat="1">
      <alignment horizontal="right"/>
    </xf>
    <xf borderId="2" fillId="5" fontId="25" numFmtId="4" xfId="0" applyAlignment="1" applyBorder="1" applyFont="1" applyNumberFormat="1">
      <alignment horizontal="left"/>
    </xf>
    <xf borderId="2" fillId="0" fontId="26" numFmtId="3" xfId="0" applyBorder="1" applyFont="1" applyNumberFormat="1"/>
    <xf borderId="2" fillId="5" fontId="23" numFmtId="9" xfId="0" applyAlignment="1" applyBorder="1" applyFont="1" applyNumberFormat="1">
      <alignment horizontal="right"/>
    </xf>
    <xf borderId="2" fillId="5" fontId="26" numFmtId="3" xfId="0" applyAlignment="1" applyBorder="1" applyFont="1" applyNumberFormat="1">
      <alignment horizontal="right"/>
    </xf>
    <xf borderId="2" fillId="5" fontId="22" numFmtId="4" xfId="0" applyAlignment="1" applyBorder="1" applyFont="1" applyNumberFormat="1">
      <alignment horizontal="left"/>
    </xf>
    <xf borderId="2" fillId="0" fontId="9" numFmtId="3" xfId="0" applyBorder="1" applyFont="1" applyNumberFormat="1"/>
    <xf borderId="2" fillId="5" fontId="8" numFmtId="3" xfId="0" applyAlignment="1" applyBorder="1" applyFont="1" applyNumberFormat="1">
      <alignment horizontal="right"/>
    </xf>
    <xf borderId="2" fillId="0" fontId="27" numFmtId="4" xfId="0" applyAlignment="1" applyBorder="1" applyFont="1" applyNumberFormat="1">
      <alignment horizontal="left"/>
    </xf>
    <xf borderId="2" fillId="0" fontId="28" numFmtId="3" xfId="0" applyBorder="1" applyFont="1" applyNumberFormat="1"/>
    <xf borderId="2" fillId="0" fontId="23" numFmtId="3" xfId="0" applyAlignment="1" applyBorder="1" applyFont="1" applyNumberFormat="1">
      <alignment horizontal="right"/>
    </xf>
    <xf borderId="2" fillId="0" fontId="22" numFmtId="4" xfId="0" applyAlignment="1" applyBorder="1" applyFont="1" applyNumberFormat="1">
      <alignment horizontal="left"/>
    </xf>
    <xf borderId="2" fillId="0" fontId="8" numFmtId="3" xfId="0" applyAlignment="1" applyBorder="1" applyFont="1" applyNumberFormat="1">
      <alignment horizontal="right"/>
    </xf>
    <xf borderId="1" fillId="5" fontId="29" numFmtId="9" xfId="0" applyAlignment="1" applyBorder="1" applyFont="1" applyNumberFormat="1">
      <alignment horizontal="right"/>
    </xf>
    <xf borderId="1" fillId="5" fontId="29" numFmtId="9" xfId="0" applyAlignment="1" applyBorder="1" applyFont="1" applyNumberFormat="1">
      <alignment horizontal="center"/>
    </xf>
    <xf borderId="1" fillId="5" fontId="30" numFmtId="4" xfId="0" applyAlignment="1" applyBorder="1" applyFont="1" applyNumberFormat="1">
      <alignment horizontal="left"/>
    </xf>
    <xf borderId="0" fillId="0" fontId="4" numFmtId="3" xfId="0" applyFont="1" applyNumberFormat="1"/>
    <xf borderId="1" fillId="5" fontId="24" numFmtId="4" xfId="0" applyAlignment="1" applyBorder="1" applyFont="1" applyNumberFormat="1">
      <alignment horizontal="left"/>
    </xf>
    <xf borderId="1" fillId="5" fontId="22" numFmtId="4" xfId="0" applyBorder="1" applyFont="1" applyNumberFormat="1"/>
    <xf borderId="24" fillId="0" fontId="4" numFmtId="3" xfId="0" applyBorder="1" applyFont="1" applyNumberFormat="1"/>
    <xf borderId="6" fillId="5" fontId="23" numFmtId="3" xfId="0" applyAlignment="1" applyBorder="1" applyFont="1" applyNumberFormat="1">
      <alignment horizontal="right"/>
    </xf>
    <xf borderId="21" fillId="5" fontId="1" numFmtId="4" xfId="0" applyAlignment="1" applyBorder="1" applyFont="1" applyNumberFormat="1">
      <alignment horizontal="left"/>
    </xf>
    <xf borderId="3" fillId="0" fontId="4" numFmtId="3" xfId="0" applyBorder="1" applyFont="1" applyNumberFormat="1"/>
    <xf borderId="1" fillId="5" fontId="1" numFmtId="4" xfId="0" applyAlignment="1" applyBorder="1" applyFont="1" applyNumberFormat="1">
      <alignment horizontal="left"/>
    </xf>
    <xf borderId="0" fillId="0" fontId="4" numFmtId="3" xfId="0" applyAlignment="1" applyFont="1" applyNumberFormat="1">
      <alignment vertical="top"/>
    </xf>
    <xf borderId="1" fillId="5" fontId="4" numFmtId="3" xfId="0" applyAlignment="1" applyBorder="1" applyFont="1" applyNumberFormat="1">
      <alignment horizontal="right"/>
    </xf>
    <xf borderId="0" fillId="0" fontId="9" numFmtId="3" xfId="0" applyAlignment="1" applyFont="1" applyNumberFormat="1">
      <alignment vertical="top"/>
    </xf>
    <xf borderId="3" fillId="0" fontId="4" numFmtId="3" xfId="0" applyAlignment="1" applyBorder="1" applyFont="1" applyNumberFormat="1">
      <alignment vertical="top"/>
    </xf>
    <xf borderId="25" fillId="0" fontId="4" numFmtId="3" xfId="0" applyAlignment="1" applyBorder="1" applyFont="1" applyNumberFormat="1">
      <alignment vertical="top"/>
    </xf>
    <xf borderId="26" fillId="5" fontId="23" numFmtId="3" xfId="0" applyAlignment="1" applyBorder="1" applyFont="1" applyNumberFormat="1">
      <alignment horizontal="right"/>
    </xf>
    <xf borderId="2" fillId="0" fontId="4" numFmtId="3" xfId="0" applyAlignment="1" applyBorder="1" applyFont="1" applyNumberFormat="1">
      <alignment vertical="top"/>
    </xf>
    <xf borderId="25" fillId="0" fontId="4" numFmtId="3" xfId="0" applyBorder="1" applyFont="1" applyNumberFormat="1"/>
    <xf borderId="27" fillId="0" fontId="4" numFmtId="3" xfId="0" applyBorder="1" applyFont="1" applyNumberFormat="1"/>
    <xf borderId="28" fillId="5" fontId="23" numFmtId="3" xfId="0" applyAlignment="1" applyBorder="1" applyFont="1" applyNumberFormat="1">
      <alignment horizontal="right"/>
    </xf>
    <xf borderId="2" fillId="0" fontId="1" numFmtId="4" xfId="0" applyAlignment="1" applyBorder="1" applyFont="1" applyNumberFormat="1">
      <alignment horizontal="left"/>
    </xf>
    <xf borderId="24" fillId="0" fontId="9" numFmtId="3" xfId="0" applyBorder="1" applyFont="1" applyNumberFormat="1"/>
    <xf borderId="6" fillId="5" fontId="8" numFmtId="3" xfId="0" applyAlignment="1" applyBorder="1" applyFont="1" applyNumberFormat="1">
      <alignment horizontal="right"/>
    </xf>
    <xf borderId="1" fillId="5" fontId="9" numFmtId="3" xfId="0" applyAlignment="1" applyBorder="1" applyFont="1" applyNumberFormat="1">
      <alignment horizontal="right"/>
    </xf>
    <xf borderId="2" fillId="0" fontId="8" numFmtId="3" xfId="0" applyBorder="1" applyFont="1" applyNumberFormat="1"/>
    <xf borderId="1" fillId="5" fontId="8" numFmtId="1" xfId="0" applyAlignment="1" applyBorder="1" applyFont="1" applyNumberFormat="1">
      <alignment horizontal="right"/>
    </xf>
    <xf borderId="1" fillId="5" fontId="1" numFmtId="4" xfId="0" applyBorder="1" applyFont="1" applyNumberFormat="1"/>
    <xf borderId="1" fillId="5" fontId="4" numFmtId="3" xfId="0" applyBorder="1" applyFont="1" applyNumberFormat="1"/>
    <xf borderId="0" fillId="0" fontId="22" numFmtId="4" xfId="0" applyAlignment="1" applyFont="1" applyNumberFormat="1">
      <alignment horizontal="left"/>
    </xf>
    <xf borderId="0" fillId="0" fontId="22" numFmtId="167" xfId="0" applyAlignment="1" applyFont="1" applyNumberFormat="1">
      <alignment horizontal="center" shrinkToFit="0" wrapText="1"/>
    </xf>
    <xf borderId="0" fillId="0" fontId="1" numFmtId="4" xfId="0" applyAlignment="1" applyFont="1" applyNumberFormat="1">
      <alignment horizontal="center"/>
    </xf>
    <xf borderId="0" fillId="0" fontId="22" numFmtId="167" xfId="0" applyAlignment="1" applyFont="1" applyNumberFormat="1">
      <alignment horizontal="center"/>
    </xf>
    <xf borderId="0" fillId="0" fontId="31" numFmtId="1" xfId="0" applyAlignment="1" applyFont="1" applyNumberFormat="1">
      <alignment horizontal="center"/>
    </xf>
    <xf borderId="0" fillId="0" fontId="1" numFmtId="4" xfId="0" applyAlignment="1" applyFont="1" applyNumberFormat="1">
      <alignment horizontal="left"/>
    </xf>
    <xf borderId="0" fillId="0" fontId="1" numFmtId="4" xfId="0" applyAlignment="1" applyFont="1" applyNumberFormat="1">
      <alignment horizontal="right"/>
    </xf>
    <xf borderId="0" fillId="0" fontId="22" numFmtId="4" xfId="0" applyAlignment="1" applyFont="1" applyNumberFormat="1">
      <alignment horizontal="right"/>
    </xf>
    <xf borderId="29" fillId="0" fontId="1" numFmtId="1" xfId="0" applyAlignment="1" applyBorder="1" applyFont="1" applyNumberFormat="1">
      <alignment horizontal="left"/>
    </xf>
    <xf borderId="29" fillId="0" fontId="1" numFmtId="3" xfId="0" applyAlignment="1" applyBorder="1" applyFont="1" applyNumberFormat="1">
      <alignment horizontal="right"/>
    </xf>
    <xf borderId="29" fillId="0" fontId="31" numFmtId="3" xfId="0" applyBorder="1" applyFont="1" applyNumberFormat="1"/>
    <xf borderId="0" fillId="0" fontId="1" numFmtId="4" xfId="0" applyAlignment="1" applyFont="1" applyNumberFormat="1">
      <alignment shrinkToFit="0" wrapText="1"/>
    </xf>
    <xf borderId="29" fillId="0" fontId="1" numFmtId="3" xfId="0" applyBorder="1" applyFont="1" applyNumberFormat="1"/>
    <xf borderId="29" fillId="0" fontId="22" numFmtId="1" xfId="0" applyAlignment="1" applyBorder="1" applyFont="1" applyNumberFormat="1">
      <alignment horizontal="left"/>
    </xf>
    <xf borderId="29" fillId="0" fontId="24" numFmtId="3" xfId="0" applyAlignment="1" applyBorder="1" applyFont="1" applyNumberFormat="1">
      <alignment horizontal="right"/>
    </xf>
    <xf borderId="29" fillId="0" fontId="24" numFmtId="3" xfId="0" applyBorder="1" applyFont="1" applyNumberFormat="1"/>
    <xf borderId="0" fillId="0" fontId="22" numFmtId="1" xfId="0" applyAlignment="1" applyFont="1" applyNumberFormat="1">
      <alignment horizontal="left"/>
    </xf>
    <xf borderId="0" fillId="0" fontId="22" numFmtId="1" xfId="0" applyAlignment="1" applyFont="1" applyNumberFormat="1">
      <alignment horizontal="right"/>
    </xf>
    <xf borderId="0" fillId="0" fontId="1" numFmtId="1" xfId="0" applyFont="1" applyNumberFormat="1"/>
    <xf borderId="30" fillId="0" fontId="22" numFmtId="1" xfId="0" applyAlignment="1" applyBorder="1" applyFont="1" applyNumberFormat="1">
      <alignment horizontal="left"/>
    </xf>
    <xf borderId="30" fillId="0" fontId="5" numFmtId="0" xfId="0" applyBorder="1" applyFont="1"/>
    <xf borderId="31" fillId="0" fontId="22" numFmtId="1" xfId="0" applyAlignment="1" applyBorder="1" applyFont="1" applyNumberFormat="1">
      <alignment horizontal="left"/>
    </xf>
    <xf borderId="32" fillId="0" fontId="5" numFmtId="0" xfId="0" applyBorder="1" applyFont="1"/>
    <xf borderId="33" fillId="0" fontId="5" numFmtId="0" xfId="0" applyBorder="1" applyFont="1"/>
    <xf borderId="29" fillId="0" fontId="1" numFmtId="1" xfId="0" applyAlignment="1" applyBorder="1" applyFont="1" applyNumberFormat="1">
      <alignment horizontal="left" shrinkToFit="0" wrapText="1"/>
    </xf>
    <xf borderId="29" fillId="0" fontId="32" numFmtId="3" xfId="0" applyAlignment="1" applyBorder="1" applyFont="1" applyNumberFormat="1">
      <alignment horizontal="right"/>
    </xf>
    <xf borderId="29" fillId="0" fontId="25" numFmtId="3" xfId="0" applyBorder="1" applyFont="1" applyNumberFormat="1"/>
    <xf borderId="0" fillId="0" fontId="1" numFmtId="1" xfId="0" applyAlignment="1" applyFont="1" applyNumberFormat="1">
      <alignment horizontal="left"/>
    </xf>
    <xf borderId="0" fillId="0" fontId="1" numFmtId="3" xfId="0" applyAlignment="1" applyFont="1" applyNumberFormat="1">
      <alignment horizontal="right"/>
    </xf>
    <xf borderId="0" fillId="0" fontId="1" numFmtId="3" xfId="0" applyFont="1" applyNumberFormat="1"/>
    <xf borderId="0" fillId="0" fontId="24" numFmtId="3" xfId="0" applyAlignment="1" applyFont="1" applyNumberFormat="1">
      <alignment horizontal="right"/>
    </xf>
    <xf borderId="0" fillId="0" fontId="24" numFmtId="3" xfId="0" applyFont="1" applyNumberFormat="1"/>
    <xf borderId="0" fillId="0" fontId="22" numFmtId="1" xfId="0" applyFont="1" applyNumberFormat="1"/>
    <xf borderId="0" fillId="0" fontId="1" numFmtId="1" xfId="0" applyAlignment="1" applyFont="1" applyNumberFormat="1">
      <alignment horizontal="right"/>
    </xf>
    <xf borderId="0" fillId="0" fontId="33" numFmtId="1" xfId="0" applyAlignment="1" applyFont="1" applyNumberFormat="1">
      <alignment horizontal="left"/>
    </xf>
    <xf borderId="0" fillId="0" fontId="34" numFmtId="1" xfId="0" applyAlignment="1" applyFont="1" applyNumberFormat="1">
      <alignment horizontal="right"/>
    </xf>
    <xf borderId="0" fillId="0" fontId="35" numFmtId="3" xfId="0" applyAlignment="1" applyFont="1" applyNumberFormat="1">
      <alignment horizontal="right"/>
    </xf>
    <xf borderId="29" fillId="0" fontId="32" numFmtId="1" xfId="0" applyAlignment="1" applyBorder="1" applyFont="1" applyNumberFormat="1">
      <alignment horizontal="left"/>
    </xf>
    <xf borderId="0" fillId="0" fontId="36" numFmtId="1" xfId="0" applyAlignment="1" applyFont="1" applyNumberFormat="1">
      <alignment horizontal="left"/>
    </xf>
    <xf borderId="0" fillId="0" fontId="37" numFmtId="1" xfId="0" applyAlignment="1" applyFont="1" applyNumberFormat="1">
      <alignment horizontal="right"/>
    </xf>
    <xf borderId="0" fillId="0" fontId="3" numFmtId="1" xfId="0" applyFont="1" applyNumberFormat="1"/>
    <xf borderId="0" fillId="0" fontId="1" numFmtId="168" xfId="0" applyFont="1" applyNumberFormat="1"/>
    <xf borderId="2" fillId="7" fontId="1" numFmtId="0" xfId="0" applyBorder="1" applyFill="1" applyFont="1"/>
    <xf borderId="0" fillId="0" fontId="1" numFmtId="169" xfId="0" applyFont="1" applyNumberFormat="1"/>
    <xf borderId="34" fillId="2" fontId="22" numFmtId="0" xfId="0" applyAlignment="1" applyBorder="1" applyFont="1">
      <alignment horizontal="left" shrinkToFit="0" vertical="center" wrapText="1"/>
    </xf>
    <xf borderId="35" fillId="0" fontId="5" numFmtId="0" xfId="0" applyBorder="1" applyFont="1"/>
    <xf borderId="36" fillId="0" fontId="5" numFmtId="0" xfId="0" applyBorder="1" applyFont="1"/>
    <xf borderId="2" fillId="2" fontId="1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2" fillId="0" fontId="1" numFmtId="4" xfId="0" applyAlignment="1" applyBorder="1" applyFont="1" applyNumberFormat="1">
      <alignment horizontal="center" shrinkToFit="0" vertical="center" wrapText="1"/>
    </xf>
    <xf borderId="2" fillId="0" fontId="1" numFmtId="10" xfId="0" applyAlignment="1" applyBorder="1" applyFont="1" applyNumberFormat="1">
      <alignment horizontal="center" shrinkToFit="0" vertical="center" wrapText="1"/>
    </xf>
    <xf borderId="2" fillId="0" fontId="1" numFmtId="2" xfId="0" applyAlignment="1" applyBorder="1" applyFont="1" applyNumberFormat="1">
      <alignment horizontal="center" shrinkToFit="0" vertical="center" wrapText="1"/>
    </xf>
    <xf borderId="2" fillId="2" fontId="1" numFmtId="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3">
    <dxf>
      <font>
        <color rgb="FFFF0000"/>
      </font>
      <fill>
        <patternFill patternType="none"/>
      </fill>
      <border/>
    </dxf>
    <dxf>
      <font>
        <b/>
        <i/>
        <color rgb="FF0000FF"/>
      </font>
      <fill>
        <patternFill patternType="none"/>
      </fill>
      <border/>
    </dxf>
    <dxf>
      <font>
        <b/>
        <i/>
        <color rgb="FFFF0000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9.5"/>
    <col customWidth="1" min="2" max="5" width="8.13"/>
    <col customWidth="1" min="6" max="26" width="8.88"/>
  </cols>
  <sheetData>
    <row r="1" ht="12.0" customHeight="1">
      <c r="A1" s="1"/>
      <c r="B1" s="2" t="s">
        <v>0</v>
      </c>
      <c r="C1" s="2" t="s">
        <v>1</v>
      </c>
      <c r="D1" s="2" t="s">
        <v>2</v>
      </c>
      <c r="E1" s="1" t="s">
        <v>3</v>
      </c>
    </row>
    <row r="2" ht="12.0" customHeight="1">
      <c r="A2" s="1" t="s">
        <v>4</v>
      </c>
      <c r="B2" s="3" t="s">
        <v>5</v>
      </c>
      <c r="C2" s="3" t="s">
        <v>5</v>
      </c>
      <c r="D2" s="3" t="s">
        <v>5</v>
      </c>
      <c r="E2" s="3" t="s">
        <v>5</v>
      </c>
    </row>
    <row r="3" ht="12.0" customHeight="1">
      <c r="A3" s="1" t="s">
        <v>6</v>
      </c>
      <c r="B3" s="4"/>
      <c r="C3" s="4"/>
      <c r="D3" s="4"/>
      <c r="E3" s="4"/>
    </row>
    <row r="4" ht="12.0" customHeight="1">
      <c r="A4" s="1" t="s">
        <v>7</v>
      </c>
      <c r="B4" s="4"/>
      <c r="C4" s="4"/>
      <c r="D4" s="4"/>
      <c r="E4" s="4"/>
    </row>
    <row r="5" ht="12.0" customHeight="1">
      <c r="A5" s="1" t="s">
        <v>8</v>
      </c>
      <c r="B5" s="4"/>
      <c r="C5" s="4"/>
      <c r="D5" s="4"/>
      <c r="E5" s="4"/>
    </row>
    <row r="6" ht="12.0" customHeight="1">
      <c r="A6" s="1" t="s">
        <v>9</v>
      </c>
      <c r="B6" s="4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0" customHeight="1">
      <c r="A7" s="1"/>
      <c r="B7" s="5"/>
      <c r="C7" s="5"/>
      <c r="D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1"/>
      <c r="B8" s="2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0" customHeight="1">
      <c r="A9" s="1"/>
      <c r="B9" s="6"/>
      <c r="C9" s="6"/>
      <c r="D9" s="6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1"/>
      <c r="B10" s="2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8" t="s">
        <v>10</v>
      </c>
      <c r="B11" s="2"/>
      <c r="C11" s="2"/>
      <c r="D11" s="2"/>
      <c r="E11" s="1"/>
    </row>
    <row r="12" ht="12.0" customHeight="1">
      <c r="A12" s="9" t="s">
        <v>11</v>
      </c>
      <c r="B12" s="2"/>
      <c r="C12" s="2"/>
      <c r="D12" s="2"/>
      <c r="E12" s="1"/>
    </row>
    <row r="13" ht="12.0" customHeight="1">
      <c r="A13" s="10" t="s">
        <v>12</v>
      </c>
      <c r="B13" s="2"/>
      <c r="C13" s="2"/>
      <c r="D13" s="2"/>
      <c r="E13" s="1"/>
    </row>
    <row r="14" ht="12.0" customHeight="1">
      <c r="A14" s="11" t="s">
        <v>13</v>
      </c>
      <c r="B14" s="2"/>
      <c r="C14" s="2"/>
      <c r="D14" s="2"/>
      <c r="E14" s="1"/>
    </row>
    <row r="15">
      <c r="A15" s="11" t="s">
        <v>14</v>
      </c>
      <c r="B15" s="2"/>
      <c r="C15" s="2"/>
      <c r="D15" s="2"/>
      <c r="E15" s="1"/>
    </row>
    <row r="16" ht="15.0" customHeight="1">
      <c r="A16" s="9" t="s">
        <v>15</v>
      </c>
      <c r="B16" s="2"/>
      <c r="C16" s="2"/>
      <c r="D16" s="2"/>
      <c r="E16" s="1"/>
    </row>
    <row r="17" ht="12.0" customHeight="1">
      <c r="A17" s="10" t="s">
        <v>16</v>
      </c>
      <c r="B17" s="2"/>
      <c r="C17" s="2"/>
      <c r="D17" s="2"/>
      <c r="E17" s="1"/>
    </row>
    <row r="18" ht="12.0" customHeight="1">
      <c r="A18" s="10" t="s">
        <v>17</v>
      </c>
      <c r="B18" s="2"/>
      <c r="C18" s="2"/>
      <c r="D18" s="2"/>
      <c r="E18" s="1"/>
    </row>
    <row r="19" ht="12.0" customHeight="1">
      <c r="B19" s="2"/>
      <c r="C19" s="2"/>
      <c r="D19" s="2"/>
      <c r="E19" s="1"/>
    </row>
    <row r="20" ht="12.0" customHeight="1">
      <c r="B20" s="2"/>
      <c r="C20" s="2"/>
      <c r="D20" s="2"/>
      <c r="E20" s="1"/>
    </row>
    <row r="21" ht="12.0" customHeight="1">
      <c r="B21" s="2"/>
      <c r="C21" s="2"/>
      <c r="D21" s="2"/>
      <c r="E21" s="1"/>
    </row>
    <row r="22" ht="12.0" customHeight="1">
      <c r="B22" s="2"/>
      <c r="C22" s="2"/>
      <c r="D22" s="2"/>
      <c r="E22" s="1"/>
    </row>
    <row r="23" ht="12.0" customHeight="1">
      <c r="B23" s="2"/>
      <c r="C23" s="2"/>
      <c r="D23" s="2"/>
      <c r="E23" s="1"/>
    </row>
    <row r="24" ht="12.0" customHeight="1">
      <c r="B24" s="2"/>
      <c r="C24" s="2"/>
      <c r="D24" s="2"/>
      <c r="E24" s="1"/>
    </row>
    <row r="25" ht="12.0" customHeight="1">
      <c r="A25" s="10"/>
      <c r="B25" s="2"/>
      <c r="C25" s="2"/>
      <c r="D25" s="2"/>
      <c r="E25" s="1"/>
    </row>
    <row r="26" ht="12.0" customHeight="1">
      <c r="A26" s="10"/>
      <c r="B26" s="2"/>
      <c r="C26" s="2"/>
      <c r="D26" s="2"/>
      <c r="E26" s="1"/>
    </row>
    <row r="27" ht="12.0" customHeight="1">
      <c r="A27" s="10"/>
      <c r="B27" s="2"/>
      <c r="C27" s="2"/>
      <c r="D27" s="2"/>
      <c r="E27" s="1"/>
    </row>
    <row r="28" ht="12.0" customHeight="1">
      <c r="A28" s="10"/>
      <c r="B28" s="2"/>
      <c r="C28" s="2"/>
      <c r="D28" s="2"/>
      <c r="E28" s="1"/>
    </row>
    <row r="29" ht="12.0" customHeight="1">
      <c r="A29" s="10"/>
      <c r="B29" s="2"/>
      <c r="C29" s="2"/>
      <c r="D29" s="2"/>
      <c r="E29" s="1"/>
    </row>
    <row r="30" ht="12.0" customHeight="1">
      <c r="A30" s="10"/>
      <c r="B30" s="2"/>
      <c r="C30" s="2"/>
      <c r="D30" s="2"/>
      <c r="E30" s="1"/>
    </row>
    <row r="31" ht="12.0" customHeight="1">
      <c r="B31" s="2"/>
      <c r="C31" s="2"/>
      <c r="D31" s="2"/>
      <c r="E31" s="1"/>
    </row>
    <row r="32" ht="12.0" customHeight="1">
      <c r="B32" s="2"/>
      <c r="C32" s="2"/>
      <c r="D32" s="2"/>
      <c r="E32" s="1"/>
    </row>
    <row r="33" ht="12.0" customHeight="1">
      <c r="B33" s="2"/>
      <c r="C33" s="2"/>
      <c r="D33" s="2"/>
      <c r="E33" s="1"/>
    </row>
    <row r="34" ht="12.0" customHeight="1">
      <c r="B34" s="2"/>
      <c r="C34" s="2"/>
      <c r="D34" s="2"/>
      <c r="E34" s="1"/>
    </row>
    <row r="35" ht="12.0" customHeight="1">
      <c r="B35" s="2"/>
      <c r="C35" s="2"/>
      <c r="D35" s="2"/>
      <c r="E35" s="1"/>
    </row>
    <row r="36" ht="12.0" customHeight="1">
      <c r="B36" s="2"/>
      <c r="C36" s="2"/>
      <c r="D36" s="2"/>
      <c r="E36" s="1"/>
    </row>
    <row r="37" ht="12.0" customHeight="1">
      <c r="B37" s="2"/>
      <c r="C37" s="2"/>
      <c r="D37" s="2"/>
      <c r="E37" s="1"/>
    </row>
    <row r="38" ht="12.0" customHeight="1">
      <c r="B38" s="2"/>
      <c r="C38" s="2"/>
      <c r="D38" s="2"/>
      <c r="E38" s="1"/>
    </row>
    <row r="39" ht="12.0" customHeight="1">
      <c r="B39" s="2"/>
      <c r="C39" s="2"/>
      <c r="D39" s="2"/>
      <c r="E39" s="1"/>
    </row>
    <row r="40" ht="12.0" customHeight="1">
      <c r="B40" s="2"/>
      <c r="C40" s="2"/>
      <c r="D40" s="2"/>
      <c r="E40" s="1"/>
    </row>
    <row r="41" ht="12.0" customHeight="1">
      <c r="B41" s="2"/>
      <c r="C41" s="2"/>
      <c r="D41" s="2"/>
      <c r="E41" s="1"/>
    </row>
    <row r="42" ht="12.0" customHeight="1">
      <c r="B42" s="2"/>
      <c r="C42" s="2"/>
      <c r="D42" s="2"/>
      <c r="E42" s="1"/>
    </row>
    <row r="43" ht="12.0" customHeight="1">
      <c r="B43" s="2"/>
      <c r="C43" s="2"/>
      <c r="D43" s="2"/>
      <c r="E43" s="1"/>
    </row>
    <row r="44" ht="12.0" customHeight="1">
      <c r="B44" s="2"/>
      <c r="C44" s="2"/>
      <c r="D44" s="2"/>
      <c r="E44" s="1"/>
    </row>
    <row r="45" ht="12.0" customHeight="1">
      <c r="B45" s="2"/>
      <c r="C45" s="2"/>
      <c r="D45" s="2"/>
      <c r="E45" s="1"/>
    </row>
    <row r="46" ht="12.0" customHeight="1">
      <c r="B46" s="2"/>
      <c r="C46" s="2"/>
      <c r="D46" s="2"/>
      <c r="E46" s="1"/>
    </row>
    <row r="47" ht="12.0" customHeight="1">
      <c r="B47" s="2"/>
      <c r="C47" s="2"/>
      <c r="D47" s="2"/>
      <c r="E47" s="1"/>
    </row>
    <row r="48" ht="12.0" customHeight="1">
      <c r="B48" s="2"/>
      <c r="C48" s="2"/>
      <c r="D48" s="2"/>
      <c r="E48" s="1"/>
    </row>
    <row r="49" ht="12.0" customHeight="1">
      <c r="B49" s="2"/>
      <c r="C49" s="2"/>
      <c r="D49" s="2"/>
      <c r="E49" s="1"/>
    </row>
    <row r="50" ht="12.0" customHeight="1">
      <c r="B50" s="2"/>
      <c r="C50" s="2"/>
      <c r="D50" s="2"/>
      <c r="E50" s="1"/>
    </row>
    <row r="51" ht="12.0" customHeight="1">
      <c r="B51" s="2"/>
      <c r="C51" s="2"/>
      <c r="D51" s="2"/>
      <c r="E51" s="1"/>
    </row>
    <row r="52" ht="12.0" customHeight="1">
      <c r="B52" s="2"/>
      <c r="C52" s="2"/>
      <c r="D52" s="2"/>
      <c r="E52" s="1"/>
    </row>
    <row r="53" ht="12.0" customHeight="1">
      <c r="B53" s="2"/>
      <c r="C53" s="2"/>
      <c r="D53" s="2"/>
      <c r="E53" s="1"/>
    </row>
    <row r="54" ht="12.0" customHeight="1">
      <c r="B54" s="2"/>
      <c r="C54" s="2"/>
      <c r="D54" s="2"/>
      <c r="E54" s="1"/>
    </row>
    <row r="55" ht="12.0" customHeight="1">
      <c r="B55" s="2"/>
      <c r="C55" s="2"/>
      <c r="D55" s="2"/>
      <c r="E55" s="1"/>
    </row>
    <row r="56" ht="12.0" customHeight="1">
      <c r="B56" s="2"/>
      <c r="C56" s="2"/>
      <c r="D56" s="2"/>
      <c r="E56" s="1"/>
    </row>
    <row r="57" ht="12.0" customHeight="1">
      <c r="B57" s="2"/>
      <c r="C57" s="2"/>
      <c r="D57" s="2"/>
      <c r="E57" s="1"/>
    </row>
    <row r="58" ht="12.0" customHeight="1">
      <c r="B58" s="2"/>
      <c r="C58" s="2"/>
      <c r="D58" s="2"/>
      <c r="E58" s="1"/>
    </row>
    <row r="59" ht="12.0" customHeight="1">
      <c r="B59" s="2"/>
      <c r="C59" s="2"/>
      <c r="D59" s="2"/>
      <c r="E59" s="1"/>
    </row>
    <row r="60" ht="12.0" customHeight="1">
      <c r="B60" s="2"/>
      <c r="C60" s="2"/>
      <c r="D60" s="2"/>
      <c r="E60" s="1"/>
    </row>
    <row r="61" ht="12.0" customHeight="1">
      <c r="B61" s="2"/>
      <c r="C61" s="2"/>
      <c r="D61" s="2"/>
      <c r="E61" s="1"/>
    </row>
    <row r="62" ht="12.0" customHeight="1">
      <c r="B62" s="2"/>
      <c r="C62" s="2"/>
      <c r="D62" s="2"/>
      <c r="E62" s="1"/>
    </row>
    <row r="63" ht="12.0" customHeight="1">
      <c r="B63" s="2"/>
      <c r="C63" s="2"/>
      <c r="D63" s="2"/>
      <c r="E63" s="1"/>
    </row>
    <row r="64" ht="12.0" customHeight="1">
      <c r="B64" s="2"/>
      <c r="C64" s="2"/>
      <c r="D64" s="2"/>
      <c r="E64" s="1"/>
    </row>
    <row r="65" ht="12.0" customHeight="1">
      <c r="B65" s="2"/>
      <c r="C65" s="2"/>
      <c r="D65" s="2"/>
      <c r="E65" s="1"/>
    </row>
    <row r="66" ht="12.0" customHeight="1">
      <c r="B66" s="2"/>
      <c r="C66" s="2"/>
      <c r="D66" s="2"/>
      <c r="E66" s="1"/>
    </row>
    <row r="67" ht="12.0" customHeight="1">
      <c r="B67" s="2"/>
      <c r="C67" s="2"/>
      <c r="D67" s="2"/>
      <c r="E67" s="1"/>
    </row>
    <row r="68" ht="12.0" customHeight="1">
      <c r="B68" s="2"/>
      <c r="C68" s="2"/>
      <c r="D68" s="2"/>
      <c r="E68" s="1"/>
    </row>
    <row r="69" ht="12.0" customHeight="1">
      <c r="B69" s="2"/>
      <c r="C69" s="2"/>
      <c r="D69" s="2"/>
      <c r="E69" s="1"/>
    </row>
    <row r="70" ht="12.0" customHeight="1">
      <c r="B70" s="2"/>
      <c r="C70" s="2"/>
      <c r="D70" s="2"/>
      <c r="E70" s="1"/>
    </row>
    <row r="71" ht="12.0" customHeight="1">
      <c r="B71" s="2"/>
      <c r="C71" s="2"/>
      <c r="D71" s="2"/>
      <c r="E71" s="1"/>
    </row>
    <row r="72" ht="12.0" customHeight="1">
      <c r="B72" s="2"/>
      <c r="C72" s="2"/>
      <c r="D72" s="2"/>
      <c r="E72" s="1"/>
    </row>
    <row r="73" ht="12.0" customHeight="1">
      <c r="B73" s="2"/>
      <c r="C73" s="2"/>
      <c r="D73" s="2"/>
      <c r="E73" s="1"/>
    </row>
    <row r="74" ht="12.0" customHeight="1">
      <c r="B74" s="2"/>
      <c r="C74" s="2"/>
      <c r="D74" s="2"/>
      <c r="E74" s="1"/>
    </row>
    <row r="75" ht="12.0" customHeight="1">
      <c r="B75" s="2"/>
      <c r="C75" s="2"/>
      <c r="D75" s="2"/>
      <c r="E75" s="1"/>
    </row>
    <row r="76" ht="12.0" customHeight="1">
      <c r="B76" s="2"/>
      <c r="C76" s="2"/>
      <c r="D76" s="2"/>
      <c r="E76" s="1"/>
    </row>
    <row r="77" ht="12.0" customHeight="1">
      <c r="B77" s="2"/>
      <c r="C77" s="2"/>
      <c r="D77" s="2"/>
      <c r="E77" s="1"/>
    </row>
    <row r="78" ht="12.0" customHeight="1">
      <c r="B78" s="2"/>
      <c r="C78" s="2"/>
      <c r="D78" s="2"/>
      <c r="E78" s="1"/>
    </row>
    <row r="79" ht="12.0" customHeight="1">
      <c r="B79" s="2"/>
      <c r="C79" s="2"/>
      <c r="D79" s="2"/>
      <c r="E79" s="1"/>
    </row>
    <row r="80" ht="12.0" customHeight="1">
      <c r="B80" s="2"/>
      <c r="C80" s="2"/>
      <c r="D80" s="2"/>
      <c r="E80" s="1"/>
    </row>
    <row r="81" ht="12.0" customHeight="1">
      <c r="B81" s="2"/>
      <c r="C81" s="2"/>
      <c r="D81" s="2"/>
      <c r="E81" s="1"/>
    </row>
    <row r="82" ht="12.0" customHeight="1">
      <c r="B82" s="2"/>
      <c r="C82" s="2"/>
      <c r="D82" s="2"/>
      <c r="E82" s="1"/>
    </row>
    <row r="83" ht="12.0" customHeight="1">
      <c r="B83" s="2"/>
      <c r="C83" s="2"/>
      <c r="D83" s="2"/>
      <c r="E83" s="1"/>
    </row>
    <row r="84" ht="12.0" customHeight="1">
      <c r="B84" s="2"/>
      <c r="C84" s="2"/>
      <c r="D84" s="2"/>
      <c r="E84" s="1"/>
    </row>
    <row r="85" ht="12.0" customHeight="1">
      <c r="B85" s="2"/>
      <c r="C85" s="2"/>
      <c r="D85" s="2"/>
      <c r="E85" s="1"/>
    </row>
    <row r="86" ht="12.0" customHeight="1">
      <c r="B86" s="2"/>
      <c r="C86" s="2"/>
      <c r="D86" s="2"/>
      <c r="E86" s="1"/>
    </row>
    <row r="87" ht="12.0" customHeight="1">
      <c r="B87" s="2"/>
      <c r="C87" s="2"/>
      <c r="D87" s="2"/>
      <c r="E87" s="1"/>
    </row>
    <row r="88" ht="12.0" customHeight="1">
      <c r="B88" s="2"/>
      <c r="C88" s="2"/>
      <c r="D88" s="2"/>
      <c r="E88" s="1"/>
    </row>
    <row r="89" ht="12.0" customHeight="1">
      <c r="B89" s="2"/>
      <c r="C89" s="2"/>
      <c r="D89" s="2"/>
      <c r="E89" s="1"/>
    </row>
    <row r="90" ht="12.0" customHeight="1">
      <c r="B90" s="2"/>
      <c r="C90" s="2"/>
      <c r="D90" s="2"/>
      <c r="E90" s="1"/>
    </row>
    <row r="91" ht="12.0" customHeight="1">
      <c r="B91" s="2"/>
      <c r="C91" s="2"/>
      <c r="D91" s="2"/>
      <c r="E91" s="1"/>
    </row>
    <row r="92" ht="12.0" customHeight="1">
      <c r="B92" s="2"/>
      <c r="C92" s="2"/>
      <c r="D92" s="2"/>
      <c r="E92" s="1"/>
    </row>
    <row r="93" ht="12.0" customHeight="1">
      <c r="B93" s="2"/>
      <c r="C93" s="2"/>
      <c r="D93" s="2"/>
      <c r="E93" s="1"/>
    </row>
    <row r="94" ht="12.0" customHeight="1">
      <c r="B94" s="2"/>
      <c r="C94" s="2"/>
      <c r="D94" s="2"/>
      <c r="E94" s="1"/>
    </row>
    <row r="95" ht="12.0" customHeight="1">
      <c r="B95" s="2"/>
      <c r="C95" s="2"/>
      <c r="D95" s="2"/>
      <c r="E95" s="1"/>
    </row>
    <row r="96" ht="12.0" customHeight="1">
      <c r="B96" s="2"/>
      <c r="C96" s="2"/>
      <c r="D96" s="2"/>
      <c r="E96" s="1"/>
    </row>
    <row r="97" ht="12.0" customHeight="1">
      <c r="B97" s="2"/>
      <c r="C97" s="2"/>
      <c r="D97" s="2"/>
      <c r="E97" s="1"/>
    </row>
    <row r="98" ht="12.0" customHeight="1">
      <c r="B98" s="2"/>
      <c r="C98" s="2"/>
      <c r="D98" s="2"/>
      <c r="E98" s="1"/>
    </row>
    <row r="99" ht="12.0" customHeight="1">
      <c r="B99" s="2"/>
      <c r="C99" s="2"/>
      <c r="D99" s="2"/>
      <c r="E99" s="1"/>
    </row>
    <row r="100" ht="12.0" customHeight="1">
      <c r="B100" s="2"/>
      <c r="C100" s="2"/>
      <c r="D100" s="2"/>
      <c r="E100" s="1"/>
    </row>
    <row r="101" ht="12.0" customHeight="1">
      <c r="B101" s="2"/>
      <c r="C101" s="2"/>
      <c r="D101" s="2"/>
      <c r="E101" s="1"/>
    </row>
    <row r="102" ht="12.0" customHeight="1">
      <c r="B102" s="2"/>
      <c r="C102" s="2"/>
      <c r="D102" s="2"/>
      <c r="E102" s="1"/>
    </row>
    <row r="103" ht="12.0" customHeight="1">
      <c r="B103" s="2"/>
      <c r="C103" s="2"/>
      <c r="D103" s="2"/>
      <c r="E103" s="1"/>
    </row>
    <row r="104" ht="12.0" customHeight="1">
      <c r="B104" s="2"/>
      <c r="C104" s="2"/>
      <c r="D104" s="2"/>
      <c r="E104" s="1"/>
    </row>
    <row r="105" ht="12.0" customHeight="1">
      <c r="B105" s="2"/>
      <c r="C105" s="2"/>
      <c r="D105" s="2"/>
      <c r="E105" s="1"/>
    </row>
    <row r="106" ht="12.0" customHeight="1">
      <c r="B106" s="2"/>
      <c r="C106" s="2"/>
      <c r="D106" s="2"/>
      <c r="E106" s="1"/>
    </row>
    <row r="107" ht="12.0" customHeight="1">
      <c r="B107" s="2"/>
      <c r="C107" s="2"/>
      <c r="D107" s="2"/>
      <c r="E107" s="1"/>
    </row>
    <row r="108" ht="12.0" customHeight="1">
      <c r="B108" s="2"/>
      <c r="C108" s="2"/>
      <c r="D108" s="2"/>
      <c r="E108" s="1"/>
    </row>
    <row r="109" ht="12.0" customHeight="1">
      <c r="B109" s="2"/>
      <c r="C109" s="2"/>
      <c r="D109" s="2"/>
      <c r="E109" s="1"/>
    </row>
    <row r="110" ht="12.0" customHeight="1">
      <c r="B110" s="2"/>
      <c r="C110" s="2"/>
      <c r="D110" s="2"/>
      <c r="E110" s="1"/>
    </row>
    <row r="111" ht="12.0" customHeight="1">
      <c r="B111" s="2"/>
      <c r="C111" s="2"/>
      <c r="D111" s="2"/>
      <c r="E111" s="1"/>
    </row>
    <row r="112" ht="12.0" customHeight="1">
      <c r="B112" s="2"/>
      <c r="C112" s="2"/>
      <c r="D112" s="2"/>
      <c r="E112" s="1"/>
    </row>
    <row r="113" ht="12.0" customHeight="1">
      <c r="B113" s="2"/>
      <c r="C113" s="2"/>
      <c r="D113" s="2"/>
      <c r="E113" s="1"/>
    </row>
    <row r="114" ht="12.0" customHeight="1">
      <c r="B114" s="2"/>
      <c r="C114" s="2"/>
      <c r="D114" s="2"/>
      <c r="E114" s="1"/>
    </row>
    <row r="115" ht="12.0" customHeight="1">
      <c r="B115" s="2"/>
      <c r="C115" s="2"/>
      <c r="D115" s="2"/>
      <c r="E115" s="1"/>
    </row>
    <row r="116" ht="12.0" customHeight="1">
      <c r="B116" s="2"/>
      <c r="C116" s="2"/>
      <c r="D116" s="2"/>
      <c r="E116" s="1"/>
    </row>
    <row r="117" ht="12.0" customHeight="1">
      <c r="B117" s="2"/>
      <c r="C117" s="2"/>
      <c r="D117" s="2"/>
      <c r="E117" s="1"/>
    </row>
    <row r="118" ht="12.0" customHeight="1">
      <c r="B118" s="2"/>
      <c r="C118" s="2"/>
      <c r="D118" s="2"/>
      <c r="E118" s="1"/>
    </row>
    <row r="119" ht="12.0" customHeight="1">
      <c r="B119" s="2"/>
      <c r="C119" s="2"/>
      <c r="D119" s="2"/>
      <c r="E119" s="1"/>
    </row>
    <row r="120" ht="12.0" customHeight="1">
      <c r="B120" s="2"/>
      <c r="C120" s="2"/>
      <c r="D120" s="2"/>
      <c r="E120" s="1"/>
    </row>
    <row r="121" ht="12.0" customHeight="1">
      <c r="B121" s="2"/>
      <c r="C121" s="2"/>
      <c r="D121" s="2"/>
      <c r="E121" s="1"/>
    </row>
    <row r="122" ht="12.0" customHeight="1">
      <c r="B122" s="2"/>
      <c r="C122" s="2"/>
      <c r="D122" s="2"/>
      <c r="E122" s="1"/>
    </row>
    <row r="123" ht="12.0" customHeight="1">
      <c r="B123" s="2"/>
      <c r="C123" s="2"/>
      <c r="D123" s="2"/>
      <c r="E123" s="1"/>
    </row>
    <row r="124" ht="12.0" customHeight="1">
      <c r="B124" s="2"/>
      <c r="C124" s="2"/>
      <c r="D124" s="2"/>
      <c r="E124" s="1"/>
    </row>
    <row r="125" ht="12.0" customHeight="1">
      <c r="B125" s="2"/>
      <c r="C125" s="2"/>
      <c r="D125" s="2"/>
      <c r="E125" s="1"/>
    </row>
    <row r="126" ht="12.0" customHeight="1">
      <c r="B126" s="2"/>
      <c r="C126" s="2"/>
      <c r="D126" s="2"/>
      <c r="E126" s="1"/>
    </row>
    <row r="127" ht="12.0" customHeight="1">
      <c r="B127" s="2"/>
      <c r="C127" s="2"/>
      <c r="D127" s="2"/>
      <c r="E127" s="1"/>
    </row>
    <row r="128" ht="12.0" customHeight="1">
      <c r="B128" s="2"/>
      <c r="C128" s="2"/>
      <c r="D128" s="2"/>
      <c r="E128" s="1"/>
    </row>
    <row r="129" ht="12.0" customHeight="1">
      <c r="B129" s="2"/>
      <c r="C129" s="2"/>
      <c r="D129" s="2"/>
      <c r="E129" s="1"/>
    </row>
    <row r="130" ht="12.0" customHeight="1">
      <c r="B130" s="2"/>
      <c r="C130" s="2"/>
      <c r="D130" s="2"/>
      <c r="E130" s="1"/>
    </row>
    <row r="131" ht="12.0" customHeight="1">
      <c r="B131" s="2"/>
      <c r="C131" s="2"/>
      <c r="D131" s="2"/>
      <c r="E131" s="1"/>
    </row>
    <row r="132" ht="12.0" customHeight="1">
      <c r="B132" s="2"/>
      <c r="C132" s="2"/>
      <c r="D132" s="2"/>
      <c r="E132" s="1"/>
    </row>
    <row r="133" ht="12.0" customHeight="1">
      <c r="B133" s="2"/>
      <c r="C133" s="2"/>
      <c r="D133" s="2"/>
      <c r="E133" s="1"/>
    </row>
    <row r="134" ht="12.0" customHeight="1">
      <c r="B134" s="2"/>
      <c r="C134" s="2"/>
      <c r="D134" s="2"/>
      <c r="E134" s="1"/>
    </row>
    <row r="135" ht="12.0" customHeight="1">
      <c r="B135" s="2"/>
      <c r="C135" s="2"/>
      <c r="D135" s="2"/>
      <c r="E135" s="1"/>
    </row>
    <row r="136" ht="12.0" customHeight="1">
      <c r="B136" s="2"/>
      <c r="C136" s="2"/>
      <c r="D136" s="2"/>
      <c r="E136" s="1"/>
    </row>
    <row r="137" ht="12.0" customHeight="1">
      <c r="B137" s="2"/>
      <c r="C137" s="2"/>
      <c r="D137" s="2"/>
      <c r="E137" s="1"/>
    </row>
    <row r="138" ht="12.0" customHeight="1">
      <c r="B138" s="2"/>
      <c r="C138" s="2"/>
      <c r="D138" s="2"/>
      <c r="E138" s="1"/>
    </row>
    <row r="139" ht="12.0" customHeight="1">
      <c r="B139" s="2"/>
      <c r="C139" s="2"/>
      <c r="D139" s="2"/>
      <c r="E139" s="1"/>
    </row>
    <row r="140" ht="12.0" customHeight="1">
      <c r="B140" s="2"/>
      <c r="C140" s="2"/>
      <c r="D140" s="2"/>
      <c r="E140" s="1"/>
    </row>
    <row r="141" ht="12.0" customHeight="1">
      <c r="B141" s="2"/>
      <c r="C141" s="2"/>
      <c r="D141" s="2"/>
      <c r="E141" s="1"/>
    </row>
    <row r="142" ht="12.0" customHeight="1">
      <c r="B142" s="2"/>
      <c r="C142" s="2"/>
      <c r="D142" s="2"/>
      <c r="E142" s="1"/>
    </row>
    <row r="143" ht="12.0" customHeight="1">
      <c r="B143" s="2"/>
      <c r="C143" s="2"/>
      <c r="D143" s="2"/>
      <c r="E143" s="1"/>
    </row>
    <row r="144" ht="12.0" customHeight="1">
      <c r="B144" s="2"/>
      <c r="C144" s="2"/>
      <c r="D144" s="2"/>
      <c r="E144" s="1"/>
    </row>
    <row r="145" ht="12.0" customHeight="1">
      <c r="B145" s="2"/>
      <c r="C145" s="2"/>
      <c r="D145" s="2"/>
      <c r="E145" s="1"/>
    </row>
    <row r="146" ht="12.0" customHeight="1">
      <c r="B146" s="2"/>
      <c r="C146" s="2"/>
      <c r="D146" s="2"/>
      <c r="E146" s="1"/>
    </row>
    <row r="147" ht="12.0" customHeight="1">
      <c r="B147" s="2"/>
      <c r="C147" s="2"/>
      <c r="D147" s="2"/>
      <c r="E147" s="1"/>
    </row>
    <row r="148" ht="12.0" customHeight="1">
      <c r="B148" s="2"/>
      <c r="C148" s="2"/>
      <c r="D148" s="2"/>
      <c r="E148" s="1"/>
    </row>
    <row r="149" ht="12.0" customHeight="1">
      <c r="B149" s="2"/>
      <c r="C149" s="2"/>
      <c r="D149" s="2"/>
      <c r="E149" s="1"/>
    </row>
    <row r="150" ht="12.0" customHeight="1">
      <c r="B150" s="2"/>
      <c r="C150" s="2"/>
      <c r="D150" s="2"/>
      <c r="E150" s="1"/>
    </row>
    <row r="151" ht="12.0" customHeight="1">
      <c r="B151" s="2"/>
      <c r="C151" s="2"/>
      <c r="D151" s="2"/>
      <c r="E151" s="1"/>
    </row>
    <row r="152" ht="12.0" customHeight="1">
      <c r="B152" s="2"/>
      <c r="C152" s="2"/>
      <c r="D152" s="2"/>
      <c r="E152" s="1"/>
    </row>
    <row r="153" ht="12.0" customHeight="1">
      <c r="B153" s="2"/>
      <c r="C153" s="2"/>
      <c r="D153" s="2"/>
      <c r="E153" s="1"/>
    </row>
    <row r="154" ht="12.0" customHeight="1">
      <c r="B154" s="2"/>
      <c r="C154" s="2"/>
      <c r="D154" s="2"/>
      <c r="E154" s="1"/>
    </row>
    <row r="155" ht="12.0" customHeight="1">
      <c r="B155" s="2"/>
      <c r="C155" s="2"/>
      <c r="D155" s="2"/>
      <c r="E155" s="1"/>
    </row>
    <row r="156" ht="12.0" customHeight="1">
      <c r="B156" s="2"/>
      <c r="C156" s="2"/>
      <c r="D156" s="2"/>
      <c r="E156" s="1"/>
    </row>
    <row r="157" ht="12.0" customHeight="1">
      <c r="B157" s="2"/>
      <c r="C157" s="2"/>
      <c r="D157" s="2"/>
      <c r="E157" s="1"/>
    </row>
    <row r="158" ht="12.0" customHeight="1">
      <c r="B158" s="2"/>
      <c r="C158" s="2"/>
      <c r="D158" s="2"/>
      <c r="E158" s="1"/>
    </row>
    <row r="159" ht="12.0" customHeight="1">
      <c r="B159" s="2"/>
      <c r="C159" s="2"/>
      <c r="D159" s="2"/>
      <c r="E159" s="1"/>
    </row>
    <row r="160" ht="12.0" customHeight="1">
      <c r="B160" s="2"/>
      <c r="C160" s="2"/>
      <c r="D160" s="2"/>
      <c r="E160" s="1"/>
    </row>
    <row r="161" ht="12.0" customHeight="1">
      <c r="B161" s="2"/>
      <c r="C161" s="2"/>
      <c r="D161" s="2"/>
      <c r="E161" s="1"/>
    </row>
    <row r="162" ht="12.0" customHeight="1">
      <c r="B162" s="2"/>
      <c r="C162" s="2"/>
      <c r="D162" s="2"/>
      <c r="E162" s="1"/>
    </row>
    <row r="163" ht="12.0" customHeight="1">
      <c r="B163" s="2"/>
      <c r="C163" s="2"/>
      <c r="D163" s="2"/>
      <c r="E163" s="1"/>
    </row>
    <row r="164" ht="12.0" customHeight="1">
      <c r="B164" s="2"/>
      <c r="C164" s="2"/>
      <c r="D164" s="2"/>
      <c r="E164" s="1"/>
    </row>
    <row r="165" ht="12.0" customHeight="1">
      <c r="B165" s="2"/>
      <c r="C165" s="2"/>
      <c r="D165" s="2"/>
      <c r="E165" s="1"/>
    </row>
    <row r="166" ht="12.0" customHeight="1">
      <c r="B166" s="2"/>
      <c r="C166" s="2"/>
      <c r="D166" s="2"/>
      <c r="E166" s="1"/>
    </row>
    <row r="167" ht="12.0" customHeight="1">
      <c r="B167" s="2"/>
      <c r="C167" s="2"/>
      <c r="D167" s="2"/>
      <c r="E167" s="1"/>
    </row>
    <row r="168" ht="12.0" customHeight="1">
      <c r="B168" s="2"/>
      <c r="C168" s="2"/>
      <c r="D168" s="2"/>
      <c r="E168" s="1"/>
    </row>
    <row r="169" ht="12.0" customHeight="1">
      <c r="B169" s="2"/>
      <c r="C169" s="2"/>
      <c r="D169" s="2"/>
      <c r="E169" s="1"/>
    </row>
    <row r="170" ht="12.0" customHeight="1">
      <c r="B170" s="2"/>
      <c r="C170" s="2"/>
      <c r="D170" s="2"/>
      <c r="E170" s="1"/>
    </row>
    <row r="171" ht="12.0" customHeight="1">
      <c r="B171" s="2"/>
      <c r="C171" s="2"/>
      <c r="D171" s="2"/>
      <c r="E171" s="1"/>
    </row>
    <row r="172" ht="12.0" customHeight="1">
      <c r="B172" s="2"/>
      <c r="C172" s="2"/>
      <c r="D172" s="2"/>
      <c r="E172" s="1"/>
    </row>
    <row r="173" ht="12.0" customHeight="1">
      <c r="B173" s="2"/>
      <c r="C173" s="2"/>
      <c r="D173" s="2"/>
      <c r="E173" s="1"/>
    </row>
    <row r="174" ht="12.0" customHeight="1">
      <c r="B174" s="2"/>
      <c r="C174" s="2"/>
      <c r="D174" s="2"/>
      <c r="E174" s="1"/>
    </row>
    <row r="175" ht="12.0" customHeight="1">
      <c r="B175" s="2"/>
      <c r="C175" s="2"/>
      <c r="D175" s="2"/>
      <c r="E175" s="1"/>
    </row>
    <row r="176" ht="12.0" customHeight="1">
      <c r="B176" s="2"/>
      <c r="C176" s="2"/>
      <c r="D176" s="2"/>
      <c r="E176" s="1"/>
    </row>
    <row r="177" ht="12.0" customHeight="1">
      <c r="B177" s="2"/>
      <c r="C177" s="2"/>
      <c r="D177" s="2"/>
      <c r="E177" s="1"/>
    </row>
    <row r="178" ht="12.0" customHeight="1">
      <c r="B178" s="2"/>
      <c r="C178" s="2"/>
      <c r="D178" s="2"/>
      <c r="E178" s="1"/>
    </row>
    <row r="179" ht="12.0" customHeight="1">
      <c r="B179" s="2"/>
      <c r="C179" s="2"/>
      <c r="D179" s="2"/>
      <c r="E179" s="1"/>
    </row>
    <row r="180" ht="12.0" customHeight="1">
      <c r="B180" s="2"/>
      <c r="C180" s="2"/>
      <c r="D180" s="2"/>
      <c r="E180" s="1"/>
    </row>
    <row r="181" ht="12.0" customHeight="1">
      <c r="B181" s="2"/>
      <c r="C181" s="2"/>
      <c r="D181" s="2"/>
      <c r="E181" s="1"/>
    </row>
    <row r="182" ht="12.0" customHeight="1">
      <c r="B182" s="2"/>
      <c r="C182" s="2"/>
      <c r="D182" s="2"/>
      <c r="E182" s="1"/>
    </row>
    <row r="183" ht="12.0" customHeight="1">
      <c r="B183" s="2"/>
      <c r="C183" s="2"/>
      <c r="D183" s="2"/>
      <c r="E183" s="1"/>
    </row>
    <row r="184" ht="12.0" customHeight="1">
      <c r="B184" s="2"/>
      <c r="C184" s="2"/>
      <c r="D184" s="2"/>
      <c r="E184" s="1"/>
    </row>
    <row r="185" ht="12.0" customHeight="1">
      <c r="B185" s="2"/>
      <c r="C185" s="2"/>
      <c r="D185" s="2"/>
      <c r="E185" s="1"/>
    </row>
    <row r="186" ht="12.0" customHeight="1">
      <c r="B186" s="2"/>
      <c r="C186" s="2"/>
      <c r="D186" s="2"/>
      <c r="E186" s="1"/>
    </row>
    <row r="187" ht="12.0" customHeight="1">
      <c r="B187" s="2"/>
      <c r="C187" s="2"/>
      <c r="D187" s="2"/>
      <c r="E187" s="1"/>
    </row>
    <row r="188" ht="12.0" customHeight="1">
      <c r="B188" s="2"/>
      <c r="C188" s="2"/>
      <c r="D188" s="2"/>
      <c r="E188" s="1"/>
    </row>
    <row r="189" ht="12.0" customHeight="1">
      <c r="B189" s="2"/>
      <c r="C189" s="2"/>
      <c r="D189" s="2"/>
      <c r="E189" s="1"/>
    </row>
    <row r="190" ht="12.0" customHeight="1">
      <c r="B190" s="2"/>
      <c r="C190" s="2"/>
      <c r="D190" s="2"/>
      <c r="E190" s="1"/>
    </row>
    <row r="191" ht="12.0" customHeight="1">
      <c r="B191" s="2"/>
      <c r="C191" s="2"/>
      <c r="D191" s="2"/>
      <c r="E191" s="1"/>
    </row>
    <row r="192" ht="12.0" customHeight="1">
      <c r="B192" s="2"/>
      <c r="C192" s="2"/>
      <c r="D192" s="2"/>
      <c r="E192" s="1"/>
    </row>
    <row r="193" ht="12.0" customHeight="1">
      <c r="B193" s="2"/>
      <c r="C193" s="2"/>
      <c r="D193" s="2"/>
      <c r="E193" s="1"/>
    </row>
    <row r="194" ht="12.0" customHeight="1">
      <c r="B194" s="2"/>
      <c r="C194" s="2"/>
      <c r="D194" s="2"/>
      <c r="E194" s="1"/>
    </row>
    <row r="195" ht="12.0" customHeight="1">
      <c r="B195" s="2"/>
      <c r="C195" s="2"/>
      <c r="D195" s="2"/>
      <c r="E195" s="1"/>
    </row>
    <row r="196" ht="12.0" customHeight="1">
      <c r="B196" s="2"/>
      <c r="C196" s="2"/>
      <c r="D196" s="2"/>
      <c r="E196" s="1"/>
    </row>
    <row r="197" ht="12.0" customHeight="1">
      <c r="B197" s="2"/>
      <c r="C197" s="2"/>
      <c r="D197" s="2"/>
      <c r="E197" s="1"/>
    </row>
    <row r="198" ht="12.0" customHeight="1">
      <c r="B198" s="2"/>
      <c r="C198" s="2"/>
      <c r="D198" s="2"/>
      <c r="E198" s="1"/>
    </row>
    <row r="199" ht="12.0" customHeight="1">
      <c r="B199" s="2"/>
      <c r="C199" s="2"/>
      <c r="D199" s="2"/>
      <c r="E199" s="1"/>
    </row>
    <row r="200" ht="12.0" customHeight="1">
      <c r="B200" s="2"/>
      <c r="C200" s="2"/>
      <c r="D200" s="2"/>
      <c r="E200" s="1"/>
    </row>
    <row r="201" ht="12.0" customHeight="1">
      <c r="B201" s="2"/>
      <c r="C201" s="2"/>
      <c r="D201" s="2"/>
      <c r="E201" s="1"/>
    </row>
    <row r="202" ht="12.0" customHeight="1">
      <c r="B202" s="2"/>
      <c r="C202" s="2"/>
      <c r="D202" s="2"/>
      <c r="E202" s="1"/>
    </row>
    <row r="203" ht="12.0" customHeight="1">
      <c r="B203" s="2"/>
      <c r="C203" s="2"/>
      <c r="D203" s="2"/>
      <c r="E203" s="1"/>
    </row>
    <row r="204" ht="12.0" customHeight="1">
      <c r="B204" s="2"/>
      <c r="C204" s="2"/>
      <c r="D204" s="2"/>
      <c r="E204" s="1"/>
    </row>
    <row r="205" ht="12.0" customHeight="1">
      <c r="B205" s="2"/>
      <c r="C205" s="2"/>
      <c r="D205" s="2"/>
      <c r="E205" s="1"/>
    </row>
    <row r="206" ht="12.0" customHeight="1">
      <c r="B206" s="2"/>
      <c r="C206" s="2"/>
      <c r="D206" s="2"/>
      <c r="E206" s="1"/>
    </row>
    <row r="207" ht="12.0" customHeight="1">
      <c r="B207" s="2"/>
      <c r="C207" s="2"/>
      <c r="D207" s="2"/>
      <c r="E207" s="1"/>
    </row>
    <row r="208" ht="12.0" customHeight="1">
      <c r="B208" s="2"/>
      <c r="C208" s="2"/>
      <c r="D208" s="2"/>
      <c r="E208" s="1"/>
    </row>
    <row r="209" ht="12.0" customHeight="1">
      <c r="B209" s="2"/>
      <c r="C209" s="2"/>
      <c r="D209" s="2"/>
      <c r="E209" s="1"/>
    </row>
    <row r="210" ht="12.0" customHeight="1">
      <c r="B210" s="2"/>
      <c r="C210" s="2"/>
      <c r="D210" s="2"/>
      <c r="E210" s="1"/>
    </row>
    <row r="211" ht="12.0" customHeight="1">
      <c r="B211" s="2"/>
      <c r="C211" s="2"/>
      <c r="D211" s="2"/>
      <c r="E211" s="1"/>
    </row>
    <row r="212" ht="12.0" customHeight="1">
      <c r="B212" s="2"/>
      <c r="C212" s="2"/>
      <c r="D212" s="2"/>
      <c r="E212" s="1"/>
    </row>
    <row r="213" ht="12.0" customHeight="1">
      <c r="B213" s="2"/>
      <c r="C213" s="2"/>
      <c r="D213" s="2"/>
      <c r="E213" s="1"/>
    </row>
    <row r="214" ht="12.0" customHeight="1">
      <c r="B214" s="2"/>
      <c r="C214" s="2"/>
      <c r="D214" s="2"/>
      <c r="E214" s="1"/>
    </row>
    <row r="215" ht="12.0" customHeight="1">
      <c r="B215" s="2"/>
      <c r="C215" s="2"/>
      <c r="D215" s="2"/>
      <c r="E215" s="1"/>
    </row>
    <row r="216" ht="12.0" customHeight="1">
      <c r="B216" s="2"/>
      <c r="C216" s="2"/>
      <c r="D216" s="2"/>
      <c r="E216" s="1"/>
    </row>
    <row r="217" ht="12.0" customHeight="1">
      <c r="B217" s="2"/>
      <c r="C217" s="2"/>
      <c r="D217" s="2"/>
      <c r="E217" s="1"/>
    </row>
    <row r="218" ht="12.0" customHeight="1">
      <c r="B218" s="2"/>
      <c r="C218" s="2"/>
      <c r="D218" s="2"/>
      <c r="E218" s="1"/>
    </row>
    <row r="219" ht="12.0" customHeight="1">
      <c r="B219" s="2"/>
      <c r="C219" s="2"/>
      <c r="D219" s="2"/>
      <c r="E219" s="1"/>
    </row>
    <row r="220" ht="12.0" customHeight="1">
      <c r="B220" s="2"/>
      <c r="C220" s="2"/>
      <c r="D220" s="2"/>
      <c r="E220" s="1"/>
    </row>
    <row r="221" ht="12.0" customHeight="1">
      <c r="B221" s="2"/>
      <c r="C221" s="2"/>
      <c r="D221" s="2"/>
      <c r="E221" s="1"/>
    </row>
    <row r="222" ht="12.0" customHeight="1">
      <c r="B222" s="2"/>
      <c r="C222" s="2"/>
      <c r="D222" s="2"/>
      <c r="E222" s="1"/>
    </row>
    <row r="223" ht="12.0" customHeight="1">
      <c r="B223" s="2"/>
      <c r="C223" s="2"/>
      <c r="D223" s="2"/>
      <c r="E223" s="1"/>
    </row>
    <row r="224" ht="12.0" customHeight="1">
      <c r="B224" s="2"/>
      <c r="C224" s="2"/>
      <c r="D224" s="2"/>
      <c r="E224" s="1"/>
    </row>
    <row r="225" ht="12.0" customHeight="1">
      <c r="B225" s="2"/>
      <c r="C225" s="2"/>
      <c r="D225" s="2"/>
      <c r="E225" s="1"/>
    </row>
    <row r="226" ht="12.0" customHeight="1">
      <c r="B226" s="2"/>
      <c r="C226" s="2"/>
      <c r="D226" s="2"/>
      <c r="E226" s="1"/>
    </row>
    <row r="227" ht="12.0" customHeight="1">
      <c r="B227" s="2"/>
      <c r="C227" s="2"/>
      <c r="D227" s="2"/>
      <c r="E227" s="1"/>
    </row>
    <row r="228" ht="12.0" customHeight="1">
      <c r="B228" s="2"/>
      <c r="C228" s="2"/>
      <c r="D228" s="2"/>
      <c r="E228" s="1"/>
    </row>
    <row r="229" ht="12.0" customHeight="1">
      <c r="B229" s="2"/>
      <c r="C229" s="2"/>
      <c r="D229" s="2"/>
      <c r="E229" s="1"/>
    </row>
    <row r="230" ht="12.0" customHeight="1">
      <c r="B230" s="2"/>
      <c r="C230" s="2"/>
      <c r="D230" s="2"/>
      <c r="E230" s="1"/>
    </row>
    <row r="231" ht="12.0" customHeight="1">
      <c r="B231" s="2"/>
      <c r="C231" s="2"/>
      <c r="D231" s="2"/>
      <c r="E231" s="1"/>
    </row>
    <row r="232" ht="12.0" customHeight="1">
      <c r="B232" s="2"/>
      <c r="C232" s="2"/>
      <c r="D232" s="2"/>
      <c r="E232" s="1"/>
    </row>
    <row r="233" ht="12.0" customHeight="1">
      <c r="B233" s="2"/>
      <c r="C233" s="2"/>
      <c r="D233" s="2"/>
      <c r="E233" s="1"/>
    </row>
    <row r="234" ht="12.0" customHeight="1">
      <c r="B234" s="2"/>
      <c r="C234" s="2"/>
      <c r="D234" s="2"/>
      <c r="E234" s="1"/>
    </row>
    <row r="235" ht="12.0" customHeight="1">
      <c r="B235" s="2"/>
      <c r="C235" s="2"/>
      <c r="D235" s="2"/>
      <c r="E235" s="1"/>
    </row>
    <row r="236" ht="12.0" customHeight="1">
      <c r="B236" s="2"/>
      <c r="C236" s="2"/>
      <c r="D236" s="2"/>
      <c r="E236" s="1"/>
    </row>
    <row r="237" ht="12.0" customHeight="1">
      <c r="B237" s="2"/>
      <c r="C237" s="2"/>
      <c r="D237" s="2"/>
      <c r="E237" s="1"/>
    </row>
    <row r="238" ht="12.0" customHeight="1">
      <c r="B238" s="2"/>
      <c r="C238" s="2"/>
      <c r="D238" s="2"/>
      <c r="E238" s="1"/>
    </row>
    <row r="239" ht="12.0" customHeight="1">
      <c r="B239" s="2"/>
      <c r="C239" s="2"/>
      <c r="D239" s="2"/>
      <c r="E239" s="1"/>
    </row>
    <row r="240" ht="12.0" customHeight="1">
      <c r="B240" s="2"/>
      <c r="C240" s="2"/>
      <c r="D240" s="2"/>
      <c r="E240" s="1"/>
    </row>
    <row r="241" ht="12.0" customHeight="1">
      <c r="B241" s="2"/>
      <c r="C241" s="2"/>
      <c r="D241" s="2"/>
      <c r="E241" s="1"/>
    </row>
    <row r="242" ht="12.0" customHeight="1">
      <c r="B242" s="2"/>
      <c r="C242" s="2"/>
      <c r="D242" s="2"/>
      <c r="E242" s="1"/>
    </row>
    <row r="243" ht="12.0" customHeight="1">
      <c r="B243" s="2"/>
      <c r="C243" s="2"/>
      <c r="D243" s="2"/>
      <c r="E243" s="1"/>
    </row>
    <row r="244" ht="12.0" customHeight="1">
      <c r="B244" s="2"/>
      <c r="C244" s="2"/>
      <c r="D244" s="2"/>
      <c r="E244" s="1"/>
    </row>
    <row r="245" ht="12.0" customHeight="1">
      <c r="B245" s="2"/>
      <c r="C245" s="2"/>
      <c r="D245" s="2"/>
      <c r="E245" s="1"/>
    </row>
    <row r="246" ht="12.0" customHeight="1">
      <c r="B246" s="2"/>
      <c r="C246" s="2"/>
      <c r="D246" s="2"/>
      <c r="E246" s="1"/>
    </row>
    <row r="247" ht="12.0" customHeight="1">
      <c r="B247" s="2"/>
      <c r="C247" s="2"/>
      <c r="D247" s="2"/>
      <c r="E247" s="1"/>
    </row>
    <row r="248" ht="12.0" customHeight="1">
      <c r="B248" s="2"/>
      <c r="C248" s="2"/>
      <c r="D248" s="2"/>
      <c r="E248" s="1"/>
    </row>
    <row r="249" ht="12.0" customHeight="1">
      <c r="B249" s="2"/>
      <c r="C249" s="2"/>
      <c r="D249" s="2"/>
      <c r="E249" s="1"/>
    </row>
    <row r="250" ht="12.0" customHeight="1">
      <c r="B250" s="2"/>
      <c r="C250" s="2"/>
      <c r="D250" s="2"/>
      <c r="E250" s="1"/>
    </row>
    <row r="251" ht="12.0" customHeight="1">
      <c r="B251" s="2"/>
      <c r="C251" s="2"/>
      <c r="D251" s="2"/>
      <c r="E251" s="1"/>
    </row>
    <row r="252" ht="12.0" customHeight="1">
      <c r="B252" s="2"/>
      <c r="C252" s="2"/>
      <c r="D252" s="2"/>
      <c r="E252" s="1"/>
    </row>
    <row r="253" ht="12.0" customHeight="1">
      <c r="B253" s="2"/>
      <c r="C253" s="2"/>
      <c r="D253" s="2"/>
      <c r="E253" s="1"/>
    </row>
    <row r="254" ht="12.0" customHeight="1">
      <c r="B254" s="2"/>
      <c r="C254" s="2"/>
      <c r="D254" s="2"/>
      <c r="E254" s="1"/>
    </row>
    <row r="255" ht="12.0" customHeight="1">
      <c r="B255" s="2"/>
      <c r="C255" s="2"/>
      <c r="D255" s="2"/>
      <c r="E255" s="1"/>
    </row>
    <row r="256" ht="12.0" customHeight="1">
      <c r="B256" s="2"/>
      <c r="C256" s="2"/>
      <c r="D256" s="2"/>
      <c r="E256" s="1"/>
    </row>
    <row r="257" ht="12.0" customHeight="1">
      <c r="B257" s="2"/>
      <c r="C257" s="2"/>
      <c r="D257" s="2"/>
      <c r="E257" s="1"/>
    </row>
    <row r="258" ht="12.0" customHeight="1">
      <c r="B258" s="2"/>
      <c r="C258" s="2"/>
      <c r="D258" s="2"/>
      <c r="E258" s="1"/>
    </row>
    <row r="259" ht="12.0" customHeight="1">
      <c r="B259" s="2"/>
      <c r="C259" s="2"/>
      <c r="D259" s="2"/>
      <c r="E259" s="1"/>
    </row>
    <row r="260" ht="12.0" customHeight="1">
      <c r="B260" s="2"/>
      <c r="C260" s="2"/>
      <c r="D260" s="2"/>
      <c r="E260" s="1"/>
    </row>
    <row r="261" ht="12.0" customHeight="1">
      <c r="B261" s="2"/>
      <c r="C261" s="2"/>
      <c r="D261" s="2"/>
      <c r="E261" s="1"/>
    </row>
    <row r="262" ht="12.0" customHeight="1">
      <c r="B262" s="2"/>
      <c r="C262" s="2"/>
      <c r="D262" s="2"/>
      <c r="E262" s="1"/>
    </row>
    <row r="263" ht="12.0" customHeight="1">
      <c r="B263" s="2"/>
      <c r="C263" s="2"/>
      <c r="D263" s="2"/>
      <c r="E263" s="1"/>
    </row>
    <row r="264" ht="12.0" customHeight="1">
      <c r="B264" s="2"/>
      <c r="C264" s="2"/>
      <c r="D264" s="2"/>
      <c r="E264" s="1"/>
    </row>
    <row r="265" ht="12.0" customHeight="1">
      <c r="B265" s="2"/>
      <c r="C265" s="2"/>
      <c r="D265" s="2"/>
      <c r="E265" s="1"/>
    </row>
    <row r="266" ht="12.0" customHeight="1">
      <c r="B266" s="2"/>
      <c r="C266" s="2"/>
      <c r="D266" s="2"/>
      <c r="E266" s="1"/>
    </row>
    <row r="267" ht="12.0" customHeight="1">
      <c r="B267" s="2"/>
      <c r="C267" s="2"/>
      <c r="D267" s="2"/>
      <c r="E267" s="1"/>
    </row>
    <row r="268" ht="12.0" customHeight="1">
      <c r="B268" s="2"/>
      <c r="C268" s="2"/>
      <c r="D268" s="2"/>
      <c r="E268" s="1"/>
    </row>
    <row r="269" ht="12.0" customHeight="1">
      <c r="B269" s="2"/>
      <c r="C269" s="2"/>
      <c r="D269" s="2"/>
      <c r="E269" s="1"/>
    </row>
    <row r="270" ht="12.0" customHeight="1">
      <c r="B270" s="2"/>
      <c r="C270" s="2"/>
      <c r="D270" s="2"/>
      <c r="E270" s="1"/>
    </row>
    <row r="271" ht="12.0" customHeight="1">
      <c r="B271" s="2"/>
      <c r="C271" s="2"/>
      <c r="D271" s="2"/>
      <c r="E271" s="1"/>
    </row>
    <row r="272" ht="12.0" customHeight="1">
      <c r="B272" s="2"/>
      <c r="C272" s="2"/>
      <c r="D272" s="2"/>
      <c r="E272" s="1"/>
    </row>
    <row r="273" ht="12.0" customHeight="1">
      <c r="B273" s="2"/>
      <c r="C273" s="2"/>
      <c r="D273" s="2"/>
      <c r="E273" s="1"/>
    </row>
    <row r="274" ht="12.0" customHeight="1">
      <c r="B274" s="2"/>
      <c r="C274" s="2"/>
      <c r="D274" s="2"/>
      <c r="E274" s="1"/>
    </row>
    <row r="275" ht="12.0" customHeight="1">
      <c r="B275" s="2"/>
      <c r="C275" s="2"/>
      <c r="D275" s="2"/>
      <c r="E275" s="1"/>
    </row>
    <row r="276" ht="12.0" customHeight="1">
      <c r="B276" s="2"/>
      <c r="C276" s="2"/>
      <c r="D276" s="2"/>
      <c r="E276" s="1"/>
    </row>
    <row r="277" ht="12.0" customHeight="1">
      <c r="B277" s="2"/>
      <c r="C277" s="2"/>
      <c r="D277" s="2"/>
      <c r="E277" s="1"/>
    </row>
    <row r="278" ht="12.0" customHeight="1">
      <c r="B278" s="2"/>
      <c r="C278" s="2"/>
      <c r="D278" s="2"/>
      <c r="E278" s="1"/>
    </row>
    <row r="279" ht="12.0" customHeight="1">
      <c r="B279" s="2"/>
      <c r="C279" s="2"/>
      <c r="D279" s="2"/>
      <c r="E279" s="1"/>
    </row>
    <row r="280" ht="12.0" customHeight="1">
      <c r="B280" s="2"/>
      <c r="C280" s="2"/>
      <c r="D280" s="2"/>
      <c r="E280" s="1"/>
    </row>
    <row r="281" ht="12.0" customHeight="1">
      <c r="B281" s="2"/>
      <c r="C281" s="2"/>
      <c r="D281" s="2"/>
      <c r="E281" s="1"/>
    </row>
    <row r="282" ht="12.0" customHeight="1">
      <c r="B282" s="2"/>
      <c r="C282" s="2"/>
      <c r="D282" s="2"/>
      <c r="E282" s="1"/>
    </row>
    <row r="283" ht="12.0" customHeight="1">
      <c r="B283" s="2"/>
      <c r="C283" s="2"/>
      <c r="D283" s="2"/>
      <c r="E283" s="1"/>
    </row>
    <row r="284" ht="12.0" customHeight="1">
      <c r="B284" s="2"/>
      <c r="C284" s="2"/>
      <c r="D284" s="2"/>
      <c r="E284" s="1"/>
    </row>
    <row r="285" ht="12.0" customHeight="1">
      <c r="B285" s="2"/>
      <c r="C285" s="2"/>
      <c r="D285" s="2"/>
      <c r="E285" s="1"/>
    </row>
    <row r="286" ht="12.0" customHeight="1">
      <c r="B286" s="2"/>
      <c r="C286" s="2"/>
      <c r="D286" s="2"/>
      <c r="E286" s="1"/>
    </row>
    <row r="287" ht="12.0" customHeight="1">
      <c r="B287" s="2"/>
      <c r="C287" s="2"/>
      <c r="D287" s="2"/>
      <c r="E287" s="1"/>
    </row>
    <row r="288" ht="12.0" customHeight="1">
      <c r="B288" s="2"/>
      <c r="C288" s="2"/>
      <c r="D288" s="2"/>
      <c r="E288" s="1"/>
    </row>
    <row r="289" ht="12.0" customHeight="1">
      <c r="B289" s="2"/>
      <c r="C289" s="2"/>
      <c r="D289" s="2"/>
      <c r="E289" s="1"/>
    </row>
    <row r="290" ht="12.0" customHeight="1">
      <c r="B290" s="2"/>
      <c r="C290" s="2"/>
      <c r="D290" s="2"/>
      <c r="E290" s="1"/>
    </row>
    <row r="291" ht="12.0" customHeight="1">
      <c r="B291" s="2"/>
      <c r="C291" s="2"/>
      <c r="D291" s="2"/>
      <c r="E291" s="1"/>
    </row>
    <row r="292" ht="12.0" customHeight="1">
      <c r="B292" s="2"/>
      <c r="C292" s="2"/>
      <c r="D292" s="2"/>
      <c r="E292" s="1"/>
    </row>
    <row r="293" ht="12.0" customHeight="1">
      <c r="B293" s="2"/>
      <c r="C293" s="2"/>
      <c r="D293" s="2"/>
      <c r="E293" s="1"/>
    </row>
    <row r="294" ht="12.0" customHeight="1">
      <c r="B294" s="2"/>
      <c r="C294" s="2"/>
      <c r="D294" s="2"/>
      <c r="E294" s="1"/>
    </row>
    <row r="295" ht="12.0" customHeight="1">
      <c r="B295" s="2"/>
      <c r="C295" s="2"/>
      <c r="D295" s="2"/>
      <c r="E295" s="1"/>
    </row>
    <row r="296" ht="12.0" customHeight="1">
      <c r="B296" s="2"/>
      <c r="C296" s="2"/>
      <c r="D296" s="2"/>
      <c r="E296" s="1"/>
    </row>
    <row r="297" ht="12.0" customHeight="1">
      <c r="B297" s="2"/>
      <c r="C297" s="2"/>
      <c r="D297" s="2"/>
      <c r="E297" s="1"/>
    </row>
    <row r="298" ht="12.0" customHeight="1">
      <c r="B298" s="2"/>
      <c r="C298" s="2"/>
      <c r="D298" s="2"/>
      <c r="E298" s="1"/>
    </row>
    <row r="299" ht="12.0" customHeight="1">
      <c r="B299" s="2"/>
      <c r="C299" s="2"/>
      <c r="D299" s="2"/>
      <c r="E299" s="1"/>
    </row>
    <row r="300" ht="12.0" customHeight="1">
      <c r="B300" s="2"/>
      <c r="C300" s="2"/>
      <c r="D300" s="2"/>
      <c r="E300" s="1"/>
    </row>
    <row r="301" ht="12.0" customHeight="1">
      <c r="B301" s="2"/>
      <c r="C301" s="2"/>
      <c r="D301" s="2"/>
      <c r="E301" s="1"/>
    </row>
    <row r="302" ht="12.0" customHeight="1">
      <c r="B302" s="2"/>
      <c r="C302" s="2"/>
      <c r="D302" s="2"/>
      <c r="E302" s="1"/>
    </row>
    <row r="303" ht="12.0" customHeight="1">
      <c r="B303" s="2"/>
      <c r="C303" s="2"/>
      <c r="D303" s="2"/>
      <c r="E303" s="1"/>
    </row>
    <row r="304" ht="12.0" customHeight="1">
      <c r="B304" s="2"/>
      <c r="C304" s="2"/>
      <c r="D304" s="2"/>
      <c r="E304" s="1"/>
    </row>
    <row r="305" ht="12.0" customHeight="1">
      <c r="B305" s="2"/>
      <c r="C305" s="2"/>
      <c r="D305" s="2"/>
      <c r="E305" s="1"/>
    </row>
    <row r="306" ht="12.0" customHeight="1">
      <c r="B306" s="2"/>
      <c r="C306" s="2"/>
      <c r="D306" s="2"/>
      <c r="E306" s="1"/>
    </row>
    <row r="307" ht="12.0" customHeight="1">
      <c r="B307" s="2"/>
      <c r="C307" s="2"/>
      <c r="D307" s="2"/>
      <c r="E307" s="1"/>
    </row>
    <row r="308" ht="12.0" customHeight="1">
      <c r="B308" s="2"/>
      <c r="C308" s="2"/>
      <c r="D308" s="2"/>
      <c r="E308" s="1"/>
    </row>
    <row r="309" ht="12.0" customHeight="1">
      <c r="B309" s="2"/>
      <c r="C309" s="2"/>
      <c r="D309" s="2"/>
      <c r="E309" s="1"/>
    </row>
    <row r="310" ht="12.0" customHeight="1">
      <c r="B310" s="2"/>
      <c r="C310" s="2"/>
      <c r="D310" s="2"/>
      <c r="E310" s="1"/>
    </row>
    <row r="311" ht="12.0" customHeight="1">
      <c r="B311" s="2"/>
      <c r="C311" s="2"/>
      <c r="D311" s="2"/>
      <c r="E311" s="1"/>
    </row>
    <row r="312" ht="12.0" customHeight="1">
      <c r="B312" s="2"/>
      <c r="C312" s="2"/>
      <c r="D312" s="2"/>
      <c r="E312" s="1"/>
    </row>
    <row r="313" ht="12.0" customHeight="1">
      <c r="B313" s="2"/>
      <c r="C313" s="2"/>
      <c r="D313" s="2"/>
      <c r="E313" s="1"/>
    </row>
    <row r="314" ht="12.0" customHeight="1">
      <c r="B314" s="2"/>
      <c r="C314" s="2"/>
      <c r="D314" s="2"/>
      <c r="E314" s="1"/>
    </row>
    <row r="315" ht="12.0" customHeight="1">
      <c r="B315" s="2"/>
      <c r="C315" s="2"/>
      <c r="D315" s="2"/>
      <c r="E315" s="1"/>
    </row>
    <row r="316" ht="12.0" customHeight="1">
      <c r="B316" s="2"/>
      <c r="C316" s="2"/>
      <c r="D316" s="2"/>
      <c r="E316" s="1"/>
    </row>
    <row r="317" ht="12.0" customHeight="1">
      <c r="B317" s="2"/>
      <c r="C317" s="2"/>
      <c r="D317" s="2"/>
      <c r="E317" s="1"/>
    </row>
    <row r="318" ht="12.0" customHeight="1">
      <c r="B318" s="2"/>
      <c r="C318" s="2"/>
      <c r="D318" s="2"/>
      <c r="E318" s="1"/>
    </row>
    <row r="319" ht="12.0" customHeight="1">
      <c r="B319" s="2"/>
      <c r="C319" s="2"/>
      <c r="D319" s="2"/>
      <c r="E319" s="1"/>
    </row>
    <row r="320" ht="12.0" customHeight="1">
      <c r="B320" s="2"/>
      <c r="C320" s="2"/>
      <c r="D320" s="2"/>
      <c r="E320" s="1"/>
    </row>
    <row r="321" ht="12.0" customHeight="1">
      <c r="B321" s="2"/>
      <c r="C321" s="2"/>
      <c r="D321" s="2"/>
      <c r="E321" s="1"/>
    </row>
    <row r="322" ht="12.0" customHeight="1">
      <c r="B322" s="2"/>
      <c r="C322" s="2"/>
      <c r="D322" s="2"/>
      <c r="E322" s="1"/>
    </row>
    <row r="323" ht="12.0" customHeight="1">
      <c r="B323" s="2"/>
      <c r="C323" s="2"/>
      <c r="D323" s="2"/>
      <c r="E323" s="1"/>
    </row>
    <row r="324" ht="12.0" customHeight="1">
      <c r="B324" s="2"/>
      <c r="C324" s="2"/>
      <c r="D324" s="2"/>
      <c r="E324" s="1"/>
    </row>
    <row r="325" ht="12.0" customHeight="1">
      <c r="B325" s="2"/>
      <c r="C325" s="2"/>
      <c r="D325" s="2"/>
      <c r="E325" s="1"/>
    </row>
    <row r="326" ht="12.0" customHeight="1">
      <c r="B326" s="2"/>
      <c r="C326" s="2"/>
      <c r="D326" s="2"/>
      <c r="E326" s="1"/>
    </row>
    <row r="327" ht="12.0" customHeight="1">
      <c r="B327" s="2"/>
      <c r="C327" s="2"/>
      <c r="D327" s="2"/>
      <c r="E327" s="1"/>
    </row>
    <row r="328" ht="12.0" customHeight="1">
      <c r="B328" s="2"/>
      <c r="C328" s="2"/>
      <c r="D328" s="2"/>
      <c r="E328" s="1"/>
    </row>
    <row r="329" ht="12.0" customHeight="1">
      <c r="B329" s="2"/>
      <c r="C329" s="2"/>
      <c r="D329" s="2"/>
      <c r="E329" s="1"/>
    </row>
    <row r="330" ht="12.0" customHeight="1">
      <c r="B330" s="2"/>
      <c r="C330" s="2"/>
      <c r="D330" s="2"/>
      <c r="E330" s="1"/>
    </row>
    <row r="331" ht="12.0" customHeight="1">
      <c r="B331" s="2"/>
      <c r="C331" s="2"/>
      <c r="D331" s="2"/>
      <c r="E331" s="1"/>
    </row>
    <row r="332" ht="12.0" customHeight="1">
      <c r="B332" s="2"/>
      <c r="C332" s="2"/>
      <c r="D332" s="2"/>
      <c r="E332" s="1"/>
    </row>
    <row r="333" ht="12.0" customHeight="1">
      <c r="B333" s="2"/>
      <c r="C333" s="2"/>
      <c r="D333" s="2"/>
      <c r="E333" s="1"/>
    </row>
    <row r="334" ht="12.0" customHeight="1">
      <c r="B334" s="2"/>
      <c r="C334" s="2"/>
      <c r="D334" s="2"/>
      <c r="E334" s="1"/>
    </row>
    <row r="335" ht="12.0" customHeight="1">
      <c r="B335" s="2"/>
      <c r="C335" s="2"/>
      <c r="D335" s="2"/>
      <c r="E335" s="1"/>
    </row>
    <row r="336" ht="12.0" customHeight="1">
      <c r="B336" s="2"/>
      <c r="C336" s="2"/>
      <c r="D336" s="2"/>
      <c r="E336" s="1"/>
    </row>
    <row r="337" ht="12.0" customHeight="1">
      <c r="B337" s="2"/>
      <c r="C337" s="2"/>
      <c r="D337" s="2"/>
      <c r="E337" s="1"/>
    </row>
    <row r="338" ht="12.0" customHeight="1">
      <c r="B338" s="2"/>
      <c r="C338" s="2"/>
      <c r="D338" s="2"/>
      <c r="E338" s="1"/>
    </row>
    <row r="339" ht="12.0" customHeight="1">
      <c r="B339" s="2"/>
      <c r="C339" s="2"/>
      <c r="D339" s="2"/>
      <c r="E339" s="1"/>
    </row>
    <row r="340" ht="12.0" customHeight="1">
      <c r="B340" s="2"/>
      <c r="C340" s="2"/>
      <c r="D340" s="2"/>
      <c r="E340" s="1"/>
    </row>
    <row r="341" ht="12.0" customHeight="1">
      <c r="B341" s="2"/>
      <c r="C341" s="2"/>
      <c r="D341" s="2"/>
      <c r="E341" s="1"/>
    </row>
    <row r="342" ht="12.0" customHeight="1">
      <c r="B342" s="2"/>
      <c r="C342" s="2"/>
      <c r="D342" s="2"/>
      <c r="E342" s="1"/>
    </row>
    <row r="343" ht="12.0" customHeight="1">
      <c r="B343" s="2"/>
      <c r="C343" s="2"/>
      <c r="D343" s="2"/>
      <c r="E343" s="1"/>
    </row>
    <row r="344" ht="12.0" customHeight="1">
      <c r="B344" s="2"/>
      <c r="C344" s="2"/>
      <c r="D344" s="2"/>
      <c r="E344" s="1"/>
    </row>
    <row r="345" ht="12.0" customHeight="1">
      <c r="B345" s="2"/>
      <c r="C345" s="2"/>
      <c r="D345" s="2"/>
      <c r="E345" s="1"/>
    </row>
    <row r="346" ht="12.0" customHeight="1">
      <c r="B346" s="2"/>
      <c r="C346" s="2"/>
      <c r="D346" s="2"/>
      <c r="E346" s="1"/>
    </row>
    <row r="347" ht="12.0" customHeight="1">
      <c r="B347" s="2"/>
      <c r="C347" s="2"/>
      <c r="D347" s="2"/>
      <c r="E347" s="1"/>
    </row>
    <row r="348" ht="12.0" customHeight="1">
      <c r="B348" s="2"/>
      <c r="C348" s="2"/>
      <c r="D348" s="2"/>
      <c r="E348" s="1"/>
    </row>
    <row r="349" ht="12.0" customHeight="1">
      <c r="B349" s="2"/>
      <c r="C349" s="2"/>
      <c r="D349" s="2"/>
      <c r="E349" s="1"/>
    </row>
    <row r="350" ht="12.0" customHeight="1">
      <c r="B350" s="2"/>
      <c r="C350" s="2"/>
      <c r="D350" s="2"/>
      <c r="E350" s="1"/>
    </row>
    <row r="351" ht="12.0" customHeight="1">
      <c r="B351" s="2"/>
      <c r="C351" s="2"/>
      <c r="D351" s="2"/>
      <c r="E351" s="1"/>
    </row>
    <row r="352" ht="12.0" customHeight="1">
      <c r="B352" s="2"/>
      <c r="C352" s="2"/>
      <c r="D352" s="2"/>
      <c r="E352" s="1"/>
    </row>
    <row r="353" ht="12.0" customHeight="1">
      <c r="B353" s="2"/>
      <c r="C353" s="2"/>
      <c r="D353" s="2"/>
      <c r="E353" s="1"/>
    </row>
    <row r="354" ht="12.0" customHeight="1">
      <c r="B354" s="2"/>
      <c r="C354" s="2"/>
      <c r="D354" s="2"/>
      <c r="E354" s="1"/>
    </row>
    <row r="355" ht="12.0" customHeight="1">
      <c r="B355" s="2"/>
      <c r="C355" s="2"/>
      <c r="D355" s="2"/>
      <c r="E355" s="1"/>
    </row>
    <row r="356" ht="12.0" customHeight="1">
      <c r="B356" s="2"/>
      <c r="C356" s="2"/>
      <c r="D356" s="2"/>
      <c r="E356" s="1"/>
    </row>
    <row r="357" ht="12.0" customHeight="1">
      <c r="B357" s="2"/>
      <c r="C357" s="2"/>
      <c r="D357" s="2"/>
      <c r="E357" s="1"/>
    </row>
    <row r="358" ht="12.0" customHeight="1">
      <c r="B358" s="2"/>
      <c r="C358" s="2"/>
      <c r="D358" s="2"/>
      <c r="E358" s="1"/>
    </row>
    <row r="359" ht="12.0" customHeight="1">
      <c r="B359" s="2"/>
      <c r="C359" s="2"/>
      <c r="D359" s="2"/>
      <c r="E359" s="1"/>
    </row>
    <row r="360" ht="12.0" customHeight="1">
      <c r="B360" s="2"/>
      <c r="C360" s="2"/>
      <c r="D360" s="2"/>
      <c r="E360" s="1"/>
    </row>
    <row r="361" ht="12.0" customHeight="1">
      <c r="B361" s="2"/>
      <c r="C361" s="2"/>
      <c r="D361" s="2"/>
      <c r="E361" s="1"/>
    </row>
    <row r="362" ht="12.0" customHeight="1">
      <c r="B362" s="2"/>
      <c r="C362" s="2"/>
      <c r="D362" s="2"/>
      <c r="E362" s="1"/>
    </row>
    <row r="363" ht="12.0" customHeight="1">
      <c r="B363" s="2"/>
      <c r="C363" s="2"/>
      <c r="D363" s="2"/>
      <c r="E363" s="1"/>
    </row>
    <row r="364" ht="12.0" customHeight="1">
      <c r="B364" s="2"/>
      <c r="C364" s="2"/>
      <c r="D364" s="2"/>
      <c r="E364" s="1"/>
    </row>
    <row r="365" ht="12.0" customHeight="1">
      <c r="B365" s="2"/>
      <c r="C365" s="2"/>
      <c r="D365" s="2"/>
      <c r="E365" s="1"/>
    </row>
    <row r="366" ht="12.0" customHeight="1">
      <c r="B366" s="2"/>
      <c r="C366" s="2"/>
      <c r="D366" s="2"/>
      <c r="E366" s="1"/>
    </row>
    <row r="367" ht="12.0" customHeight="1">
      <c r="B367" s="2"/>
      <c r="C367" s="2"/>
      <c r="D367" s="2"/>
      <c r="E367" s="1"/>
    </row>
    <row r="368" ht="12.0" customHeight="1">
      <c r="B368" s="2"/>
      <c r="C368" s="2"/>
      <c r="D368" s="2"/>
      <c r="E368" s="1"/>
    </row>
    <row r="369" ht="12.0" customHeight="1">
      <c r="B369" s="2"/>
      <c r="C369" s="2"/>
      <c r="D369" s="2"/>
      <c r="E369" s="1"/>
    </row>
    <row r="370" ht="12.0" customHeight="1">
      <c r="B370" s="2"/>
      <c r="C370" s="2"/>
      <c r="D370" s="2"/>
      <c r="E370" s="1"/>
    </row>
    <row r="371" ht="12.0" customHeight="1">
      <c r="B371" s="2"/>
      <c r="C371" s="2"/>
      <c r="D371" s="2"/>
      <c r="E371" s="1"/>
    </row>
    <row r="372" ht="12.0" customHeight="1">
      <c r="B372" s="2"/>
      <c r="C372" s="2"/>
      <c r="D372" s="2"/>
      <c r="E372" s="1"/>
    </row>
    <row r="373" ht="12.0" customHeight="1">
      <c r="B373" s="2"/>
      <c r="C373" s="2"/>
      <c r="D373" s="2"/>
      <c r="E373" s="1"/>
    </row>
    <row r="374" ht="12.0" customHeight="1">
      <c r="B374" s="2"/>
      <c r="C374" s="2"/>
      <c r="D374" s="2"/>
      <c r="E374" s="1"/>
    </row>
    <row r="375" ht="12.0" customHeight="1">
      <c r="B375" s="2"/>
      <c r="C375" s="2"/>
      <c r="D375" s="2"/>
      <c r="E375" s="1"/>
    </row>
    <row r="376" ht="12.0" customHeight="1">
      <c r="B376" s="2"/>
      <c r="C376" s="2"/>
      <c r="D376" s="2"/>
      <c r="E376" s="1"/>
    </row>
    <row r="377" ht="12.0" customHeight="1">
      <c r="B377" s="2"/>
      <c r="C377" s="2"/>
      <c r="D377" s="2"/>
      <c r="E377" s="1"/>
    </row>
    <row r="378" ht="12.0" customHeight="1">
      <c r="B378" s="2"/>
      <c r="C378" s="2"/>
      <c r="D378" s="2"/>
      <c r="E378" s="1"/>
    </row>
    <row r="379" ht="12.0" customHeight="1">
      <c r="B379" s="2"/>
      <c r="C379" s="2"/>
      <c r="D379" s="2"/>
      <c r="E379" s="1"/>
    </row>
    <row r="380" ht="12.0" customHeight="1">
      <c r="B380" s="2"/>
      <c r="C380" s="2"/>
      <c r="D380" s="2"/>
      <c r="E380" s="1"/>
    </row>
    <row r="381" ht="12.0" customHeight="1">
      <c r="B381" s="2"/>
      <c r="C381" s="2"/>
      <c r="D381" s="2"/>
      <c r="E381" s="1"/>
    </row>
    <row r="382" ht="12.0" customHeight="1">
      <c r="B382" s="2"/>
      <c r="C382" s="2"/>
      <c r="D382" s="2"/>
      <c r="E382" s="1"/>
    </row>
    <row r="383" ht="12.0" customHeight="1">
      <c r="B383" s="2"/>
      <c r="C383" s="2"/>
      <c r="D383" s="2"/>
      <c r="E383" s="1"/>
    </row>
    <row r="384" ht="12.0" customHeight="1">
      <c r="B384" s="2"/>
      <c r="C384" s="2"/>
      <c r="D384" s="2"/>
      <c r="E384" s="1"/>
    </row>
    <row r="385" ht="12.0" customHeight="1">
      <c r="B385" s="2"/>
      <c r="C385" s="2"/>
      <c r="D385" s="2"/>
      <c r="E385" s="1"/>
    </row>
    <row r="386" ht="12.0" customHeight="1">
      <c r="B386" s="2"/>
      <c r="C386" s="2"/>
      <c r="D386" s="2"/>
      <c r="E386" s="1"/>
    </row>
    <row r="387" ht="12.0" customHeight="1">
      <c r="B387" s="2"/>
      <c r="C387" s="2"/>
      <c r="D387" s="2"/>
      <c r="E387" s="1"/>
    </row>
    <row r="388" ht="12.0" customHeight="1">
      <c r="B388" s="2"/>
      <c r="C388" s="2"/>
      <c r="D388" s="2"/>
      <c r="E388" s="1"/>
    </row>
    <row r="389" ht="12.0" customHeight="1">
      <c r="B389" s="2"/>
      <c r="C389" s="2"/>
      <c r="D389" s="2"/>
      <c r="E389" s="1"/>
    </row>
    <row r="390" ht="12.0" customHeight="1">
      <c r="B390" s="2"/>
      <c r="C390" s="2"/>
      <c r="D390" s="2"/>
      <c r="E390" s="1"/>
    </row>
    <row r="391" ht="12.0" customHeight="1">
      <c r="B391" s="2"/>
      <c r="C391" s="2"/>
      <c r="D391" s="2"/>
      <c r="E391" s="1"/>
    </row>
    <row r="392" ht="12.0" customHeight="1">
      <c r="B392" s="2"/>
      <c r="C392" s="2"/>
      <c r="D392" s="2"/>
      <c r="E392" s="1"/>
    </row>
    <row r="393" ht="12.0" customHeight="1">
      <c r="B393" s="2"/>
      <c r="C393" s="2"/>
      <c r="D393" s="2"/>
      <c r="E393" s="1"/>
    </row>
    <row r="394" ht="12.0" customHeight="1">
      <c r="B394" s="2"/>
      <c r="C394" s="2"/>
      <c r="D394" s="2"/>
      <c r="E394" s="1"/>
    </row>
    <row r="395" ht="12.0" customHeight="1">
      <c r="B395" s="2"/>
      <c r="C395" s="2"/>
      <c r="D395" s="2"/>
      <c r="E395" s="1"/>
    </row>
    <row r="396" ht="12.0" customHeight="1">
      <c r="B396" s="2"/>
      <c r="C396" s="2"/>
      <c r="D396" s="2"/>
      <c r="E396" s="1"/>
    </row>
    <row r="397" ht="12.0" customHeight="1">
      <c r="B397" s="2"/>
      <c r="C397" s="2"/>
      <c r="D397" s="2"/>
      <c r="E397" s="1"/>
    </row>
    <row r="398" ht="12.0" customHeight="1">
      <c r="B398" s="2"/>
      <c r="C398" s="2"/>
      <c r="D398" s="2"/>
      <c r="E398" s="1"/>
    </row>
    <row r="399" ht="12.0" customHeight="1">
      <c r="B399" s="2"/>
      <c r="C399" s="2"/>
      <c r="D399" s="2"/>
      <c r="E399" s="1"/>
    </row>
    <row r="400" ht="12.0" customHeight="1">
      <c r="B400" s="2"/>
      <c r="C400" s="2"/>
      <c r="D400" s="2"/>
      <c r="E400" s="1"/>
    </row>
    <row r="401" ht="12.0" customHeight="1">
      <c r="B401" s="2"/>
      <c r="C401" s="2"/>
      <c r="D401" s="2"/>
      <c r="E401" s="1"/>
    </row>
    <row r="402" ht="12.0" customHeight="1">
      <c r="B402" s="2"/>
      <c r="C402" s="2"/>
      <c r="D402" s="2"/>
      <c r="E402" s="1"/>
    </row>
    <row r="403" ht="12.0" customHeight="1">
      <c r="B403" s="2"/>
      <c r="C403" s="2"/>
      <c r="D403" s="2"/>
      <c r="E403" s="1"/>
    </row>
    <row r="404" ht="12.0" customHeight="1">
      <c r="B404" s="2"/>
      <c r="C404" s="2"/>
      <c r="D404" s="2"/>
      <c r="E404" s="1"/>
    </row>
    <row r="405" ht="12.0" customHeight="1">
      <c r="B405" s="2"/>
      <c r="C405" s="2"/>
      <c r="D405" s="2"/>
      <c r="E405" s="1"/>
    </row>
    <row r="406" ht="12.0" customHeight="1">
      <c r="B406" s="2"/>
      <c r="C406" s="2"/>
      <c r="D406" s="2"/>
      <c r="E406" s="1"/>
    </row>
    <row r="407" ht="12.0" customHeight="1">
      <c r="B407" s="2"/>
      <c r="C407" s="2"/>
      <c r="D407" s="2"/>
      <c r="E407" s="1"/>
    </row>
    <row r="408" ht="12.0" customHeight="1">
      <c r="B408" s="2"/>
      <c r="C408" s="2"/>
      <c r="D408" s="2"/>
      <c r="E408" s="1"/>
    </row>
    <row r="409" ht="12.0" customHeight="1">
      <c r="B409" s="2"/>
      <c r="C409" s="2"/>
      <c r="D409" s="2"/>
      <c r="E409" s="1"/>
    </row>
    <row r="410" ht="12.0" customHeight="1">
      <c r="B410" s="2"/>
      <c r="C410" s="2"/>
      <c r="D410" s="2"/>
      <c r="E410" s="1"/>
    </row>
    <row r="411" ht="12.0" customHeight="1">
      <c r="B411" s="2"/>
      <c r="C411" s="2"/>
      <c r="D411" s="2"/>
      <c r="E411" s="1"/>
    </row>
    <row r="412" ht="12.0" customHeight="1">
      <c r="B412" s="2"/>
      <c r="C412" s="2"/>
      <c r="D412" s="2"/>
      <c r="E412" s="1"/>
    </row>
    <row r="413" ht="12.0" customHeight="1">
      <c r="B413" s="2"/>
      <c r="C413" s="2"/>
      <c r="D413" s="2"/>
      <c r="E413" s="1"/>
    </row>
    <row r="414" ht="12.0" customHeight="1">
      <c r="B414" s="2"/>
      <c r="C414" s="2"/>
      <c r="D414" s="2"/>
      <c r="E414" s="1"/>
    </row>
    <row r="415" ht="12.0" customHeight="1">
      <c r="B415" s="2"/>
      <c r="C415" s="2"/>
      <c r="D415" s="2"/>
      <c r="E415" s="1"/>
    </row>
    <row r="416" ht="12.0" customHeight="1">
      <c r="B416" s="2"/>
      <c r="C416" s="2"/>
      <c r="D416" s="2"/>
      <c r="E416" s="1"/>
    </row>
    <row r="417" ht="12.0" customHeight="1">
      <c r="B417" s="2"/>
      <c r="C417" s="2"/>
      <c r="D417" s="2"/>
      <c r="E417" s="1"/>
    </row>
    <row r="418" ht="12.0" customHeight="1">
      <c r="B418" s="2"/>
      <c r="C418" s="2"/>
      <c r="D418" s="2"/>
      <c r="E418" s="1"/>
    </row>
    <row r="419" ht="12.0" customHeight="1">
      <c r="B419" s="2"/>
      <c r="C419" s="2"/>
      <c r="D419" s="2"/>
      <c r="E419" s="1"/>
    </row>
    <row r="420" ht="12.0" customHeight="1">
      <c r="B420" s="2"/>
      <c r="C420" s="2"/>
      <c r="D420" s="2"/>
      <c r="E420" s="1"/>
    </row>
    <row r="421" ht="12.0" customHeight="1">
      <c r="B421" s="2"/>
      <c r="C421" s="2"/>
      <c r="D421" s="2"/>
      <c r="E421" s="1"/>
    </row>
    <row r="422" ht="12.0" customHeight="1">
      <c r="B422" s="2"/>
      <c r="C422" s="2"/>
      <c r="D422" s="2"/>
      <c r="E422" s="1"/>
    </row>
    <row r="423" ht="12.0" customHeight="1">
      <c r="B423" s="2"/>
      <c r="C423" s="2"/>
      <c r="D423" s="2"/>
      <c r="E423" s="1"/>
    </row>
    <row r="424" ht="12.0" customHeight="1">
      <c r="B424" s="2"/>
      <c r="C424" s="2"/>
      <c r="D424" s="2"/>
      <c r="E424" s="1"/>
    </row>
    <row r="425" ht="12.0" customHeight="1">
      <c r="B425" s="2"/>
      <c r="C425" s="2"/>
      <c r="D425" s="2"/>
      <c r="E425" s="1"/>
    </row>
    <row r="426" ht="12.0" customHeight="1">
      <c r="B426" s="2"/>
      <c r="C426" s="2"/>
      <c r="D426" s="2"/>
      <c r="E426" s="1"/>
    </row>
    <row r="427" ht="12.0" customHeight="1">
      <c r="B427" s="2"/>
      <c r="C427" s="2"/>
      <c r="D427" s="2"/>
      <c r="E427" s="1"/>
    </row>
    <row r="428" ht="12.0" customHeight="1">
      <c r="B428" s="2"/>
      <c r="C428" s="2"/>
      <c r="D428" s="2"/>
      <c r="E428" s="1"/>
    </row>
    <row r="429" ht="12.0" customHeight="1">
      <c r="B429" s="2"/>
      <c r="C429" s="2"/>
      <c r="D429" s="2"/>
      <c r="E429" s="1"/>
    </row>
    <row r="430" ht="12.0" customHeight="1">
      <c r="B430" s="2"/>
      <c r="C430" s="2"/>
      <c r="D430" s="2"/>
      <c r="E430" s="1"/>
    </row>
    <row r="431" ht="12.0" customHeight="1">
      <c r="B431" s="2"/>
      <c r="C431" s="2"/>
      <c r="D431" s="2"/>
      <c r="E431" s="1"/>
    </row>
    <row r="432" ht="12.0" customHeight="1">
      <c r="B432" s="2"/>
      <c r="C432" s="2"/>
      <c r="D432" s="2"/>
      <c r="E432" s="1"/>
    </row>
    <row r="433" ht="12.0" customHeight="1">
      <c r="B433" s="2"/>
      <c r="C433" s="2"/>
      <c r="D433" s="2"/>
      <c r="E433" s="1"/>
    </row>
    <row r="434" ht="12.0" customHeight="1">
      <c r="B434" s="2"/>
      <c r="C434" s="2"/>
      <c r="D434" s="2"/>
      <c r="E434" s="1"/>
    </row>
    <row r="435" ht="12.0" customHeight="1">
      <c r="B435" s="2"/>
      <c r="C435" s="2"/>
      <c r="D435" s="2"/>
      <c r="E435" s="1"/>
    </row>
    <row r="436" ht="12.0" customHeight="1">
      <c r="B436" s="2"/>
      <c r="C436" s="2"/>
      <c r="D436" s="2"/>
      <c r="E436" s="1"/>
    </row>
    <row r="437" ht="12.0" customHeight="1">
      <c r="B437" s="2"/>
      <c r="C437" s="2"/>
      <c r="D437" s="2"/>
      <c r="E437" s="1"/>
    </row>
    <row r="438" ht="12.0" customHeight="1">
      <c r="B438" s="2"/>
      <c r="C438" s="2"/>
      <c r="D438" s="2"/>
      <c r="E438" s="1"/>
    </row>
    <row r="439" ht="12.0" customHeight="1">
      <c r="B439" s="2"/>
      <c r="C439" s="2"/>
      <c r="D439" s="2"/>
      <c r="E439" s="1"/>
    </row>
    <row r="440" ht="12.0" customHeight="1">
      <c r="B440" s="2"/>
      <c r="C440" s="2"/>
      <c r="D440" s="2"/>
      <c r="E440" s="1"/>
    </row>
    <row r="441" ht="12.0" customHeight="1">
      <c r="B441" s="2"/>
      <c r="C441" s="2"/>
      <c r="D441" s="2"/>
      <c r="E441" s="1"/>
    </row>
    <row r="442" ht="12.0" customHeight="1">
      <c r="B442" s="2"/>
      <c r="C442" s="2"/>
      <c r="D442" s="2"/>
      <c r="E442" s="1"/>
    </row>
    <row r="443" ht="12.0" customHeight="1">
      <c r="B443" s="2"/>
      <c r="C443" s="2"/>
      <c r="D443" s="2"/>
      <c r="E443" s="1"/>
    </row>
    <row r="444" ht="12.0" customHeight="1">
      <c r="B444" s="2"/>
      <c r="C444" s="2"/>
      <c r="D444" s="2"/>
      <c r="E444" s="1"/>
    </row>
    <row r="445" ht="12.0" customHeight="1">
      <c r="B445" s="2"/>
      <c r="C445" s="2"/>
      <c r="D445" s="2"/>
      <c r="E445" s="1"/>
    </row>
    <row r="446" ht="12.0" customHeight="1">
      <c r="B446" s="2"/>
      <c r="C446" s="2"/>
      <c r="D446" s="2"/>
      <c r="E446" s="1"/>
    </row>
    <row r="447" ht="12.0" customHeight="1">
      <c r="B447" s="2"/>
      <c r="C447" s="2"/>
      <c r="D447" s="2"/>
      <c r="E447" s="1"/>
    </row>
    <row r="448" ht="12.0" customHeight="1">
      <c r="B448" s="2"/>
      <c r="C448" s="2"/>
      <c r="D448" s="2"/>
      <c r="E448" s="1"/>
    </row>
    <row r="449" ht="12.0" customHeight="1">
      <c r="B449" s="2"/>
      <c r="C449" s="2"/>
      <c r="D449" s="2"/>
      <c r="E449" s="1"/>
    </row>
    <row r="450" ht="12.0" customHeight="1">
      <c r="B450" s="2"/>
      <c r="C450" s="2"/>
      <c r="D450" s="2"/>
      <c r="E450" s="1"/>
    </row>
    <row r="451" ht="12.0" customHeight="1">
      <c r="B451" s="2"/>
      <c r="C451" s="2"/>
      <c r="D451" s="2"/>
      <c r="E451" s="1"/>
    </row>
    <row r="452" ht="12.0" customHeight="1">
      <c r="B452" s="2"/>
      <c r="C452" s="2"/>
      <c r="D452" s="2"/>
      <c r="E452" s="1"/>
    </row>
    <row r="453" ht="12.0" customHeight="1">
      <c r="B453" s="2"/>
      <c r="C453" s="2"/>
      <c r="D453" s="2"/>
      <c r="E453" s="1"/>
    </row>
    <row r="454" ht="12.0" customHeight="1">
      <c r="B454" s="2"/>
      <c r="C454" s="2"/>
      <c r="D454" s="2"/>
      <c r="E454" s="1"/>
    </row>
    <row r="455" ht="12.0" customHeight="1">
      <c r="B455" s="2"/>
      <c r="C455" s="2"/>
      <c r="D455" s="2"/>
      <c r="E455" s="1"/>
    </row>
    <row r="456" ht="12.0" customHeight="1">
      <c r="B456" s="2"/>
      <c r="C456" s="2"/>
      <c r="D456" s="2"/>
      <c r="E456" s="1"/>
    </row>
    <row r="457" ht="12.0" customHeight="1">
      <c r="B457" s="2"/>
      <c r="C457" s="2"/>
      <c r="D457" s="2"/>
      <c r="E457" s="1"/>
    </row>
    <row r="458" ht="12.0" customHeight="1">
      <c r="B458" s="2"/>
      <c r="C458" s="2"/>
      <c r="D458" s="2"/>
      <c r="E458" s="1"/>
    </row>
    <row r="459" ht="12.0" customHeight="1">
      <c r="B459" s="2"/>
      <c r="C459" s="2"/>
      <c r="D459" s="2"/>
      <c r="E459" s="1"/>
    </row>
    <row r="460" ht="12.0" customHeight="1">
      <c r="B460" s="2"/>
      <c r="C460" s="2"/>
      <c r="D460" s="2"/>
      <c r="E460" s="1"/>
    </row>
    <row r="461" ht="12.0" customHeight="1">
      <c r="B461" s="2"/>
      <c r="C461" s="2"/>
      <c r="D461" s="2"/>
      <c r="E461" s="1"/>
    </row>
    <row r="462" ht="12.0" customHeight="1">
      <c r="B462" s="2"/>
      <c r="C462" s="2"/>
      <c r="D462" s="2"/>
      <c r="E462" s="1"/>
    </row>
    <row r="463" ht="12.0" customHeight="1">
      <c r="B463" s="2"/>
      <c r="C463" s="2"/>
      <c r="D463" s="2"/>
      <c r="E463" s="1"/>
    </row>
    <row r="464" ht="12.0" customHeight="1">
      <c r="B464" s="2"/>
      <c r="C464" s="2"/>
      <c r="D464" s="2"/>
      <c r="E464" s="1"/>
    </row>
    <row r="465" ht="12.0" customHeight="1">
      <c r="B465" s="2"/>
      <c r="C465" s="2"/>
      <c r="D465" s="2"/>
      <c r="E465" s="1"/>
    </row>
    <row r="466" ht="12.0" customHeight="1">
      <c r="B466" s="2"/>
      <c r="C466" s="2"/>
      <c r="D466" s="2"/>
      <c r="E466" s="1"/>
    </row>
    <row r="467" ht="12.0" customHeight="1">
      <c r="B467" s="2"/>
      <c r="C467" s="2"/>
      <c r="D467" s="2"/>
      <c r="E467" s="1"/>
    </row>
    <row r="468" ht="12.0" customHeight="1">
      <c r="B468" s="2"/>
      <c r="C468" s="2"/>
      <c r="D468" s="2"/>
      <c r="E468" s="1"/>
    </row>
    <row r="469" ht="12.0" customHeight="1">
      <c r="B469" s="2"/>
      <c r="C469" s="2"/>
      <c r="D469" s="2"/>
      <c r="E469" s="1"/>
    </row>
    <row r="470" ht="12.0" customHeight="1">
      <c r="B470" s="2"/>
      <c r="C470" s="2"/>
      <c r="D470" s="2"/>
      <c r="E470" s="1"/>
    </row>
    <row r="471" ht="12.0" customHeight="1">
      <c r="B471" s="2"/>
      <c r="C471" s="2"/>
      <c r="D471" s="2"/>
      <c r="E471" s="1"/>
    </row>
    <row r="472" ht="12.0" customHeight="1">
      <c r="B472" s="2"/>
      <c r="C472" s="2"/>
      <c r="D472" s="2"/>
      <c r="E472" s="1"/>
    </row>
    <row r="473" ht="12.0" customHeight="1">
      <c r="B473" s="2"/>
      <c r="C473" s="2"/>
      <c r="D473" s="2"/>
      <c r="E473" s="1"/>
    </row>
    <row r="474" ht="12.0" customHeight="1">
      <c r="B474" s="2"/>
      <c r="C474" s="2"/>
      <c r="D474" s="2"/>
      <c r="E474" s="1"/>
    </row>
    <row r="475" ht="12.0" customHeight="1">
      <c r="B475" s="2"/>
      <c r="C475" s="2"/>
      <c r="D475" s="2"/>
      <c r="E475" s="1"/>
    </row>
    <row r="476" ht="12.0" customHeight="1">
      <c r="B476" s="2"/>
      <c r="C476" s="2"/>
      <c r="D476" s="2"/>
      <c r="E476" s="1"/>
    </row>
    <row r="477" ht="12.0" customHeight="1">
      <c r="B477" s="2"/>
      <c r="C477" s="2"/>
      <c r="D477" s="2"/>
      <c r="E477" s="1"/>
    </row>
    <row r="478" ht="12.0" customHeight="1">
      <c r="B478" s="2"/>
      <c r="C478" s="2"/>
      <c r="D478" s="2"/>
      <c r="E478" s="1"/>
    </row>
    <row r="479" ht="12.0" customHeight="1">
      <c r="B479" s="2"/>
      <c r="C479" s="2"/>
      <c r="D479" s="2"/>
      <c r="E479" s="1"/>
    </row>
    <row r="480" ht="12.0" customHeight="1">
      <c r="B480" s="2"/>
      <c r="C480" s="2"/>
      <c r="D480" s="2"/>
      <c r="E480" s="1"/>
    </row>
    <row r="481" ht="12.0" customHeight="1">
      <c r="B481" s="2"/>
      <c r="C481" s="2"/>
      <c r="D481" s="2"/>
      <c r="E481" s="1"/>
    </row>
    <row r="482" ht="12.0" customHeight="1">
      <c r="B482" s="2"/>
      <c r="C482" s="2"/>
      <c r="D482" s="2"/>
      <c r="E482" s="1"/>
    </row>
    <row r="483" ht="12.0" customHeight="1">
      <c r="B483" s="2"/>
      <c r="C483" s="2"/>
      <c r="D483" s="2"/>
      <c r="E483" s="1"/>
    </row>
    <row r="484" ht="12.0" customHeight="1">
      <c r="B484" s="2"/>
      <c r="C484" s="2"/>
      <c r="D484" s="2"/>
      <c r="E484" s="1"/>
    </row>
    <row r="485" ht="12.0" customHeight="1">
      <c r="B485" s="2"/>
      <c r="C485" s="2"/>
      <c r="D485" s="2"/>
      <c r="E485" s="1"/>
    </row>
    <row r="486" ht="12.0" customHeight="1">
      <c r="B486" s="2"/>
      <c r="C486" s="2"/>
      <c r="D486" s="2"/>
      <c r="E486" s="1"/>
    </row>
    <row r="487" ht="12.0" customHeight="1">
      <c r="B487" s="2"/>
      <c r="C487" s="2"/>
      <c r="D487" s="2"/>
      <c r="E487" s="1"/>
    </row>
    <row r="488" ht="12.0" customHeight="1">
      <c r="B488" s="2"/>
      <c r="C488" s="2"/>
      <c r="D488" s="2"/>
      <c r="E488" s="1"/>
    </row>
    <row r="489" ht="12.0" customHeight="1">
      <c r="B489" s="2"/>
      <c r="C489" s="2"/>
      <c r="D489" s="2"/>
      <c r="E489" s="1"/>
    </row>
    <row r="490" ht="12.0" customHeight="1">
      <c r="B490" s="2"/>
      <c r="C490" s="2"/>
      <c r="D490" s="2"/>
      <c r="E490" s="1"/>
    </row>
    <row r="491" ht="12.0" customHeight="1">
      <c r="B491" s="2"/>
      <c r="C491" s="2"/>
      <c r="D491" s="2"/>
      <c r="E491" s="1"/>
    </row>
    <row r="492" ht="12.0" customHeight="1">
      <c r="B492" s="2"/>
      <c r="C492" s="2"/>
      <c r="D492" s="2"/>
      <c r="E492" s="1"/>
    </row>
    <row r="493" ht="12.0" customHeight="1">
      <c r="B493" s="2"/>
      <c r="C493" s="2"/>
      <c r="D493" s="2"/>
      <c r="E493" s="1"/>
    </row>
    <row r="494" ht="12.0" customHeight="1">
      <c r="B494" s="2"/>
      <c r="C494" s="2"/>
      <c r="D494" s="2"/>
      <c r="E494" s="1"/>
    </row>
    <row r="495" ht="12.0" customHeight="1">
      <c r="B495" s="2"/>
      <c r="C495" s="2"/>
      <c r="D495" s="2"/>
      <c r="E495" s="1"/>
    </row>
    <row r="496" ht="12.0" customHeight="1">
      <c r="B496" s="2"/>
      <c r="C496" s="2"/>
      <c r="D496" s="2"/>
      <c r="E496" s="1"/>
    </row>
    <row r="497" ht="12.0" customHeight="1">
      <c r="B497" s="2"/>
      <c r="C497" s="2"/>
      <c r="D497" s="2"/>
      <c r="E497" s="1"/>
    </row>
    <row r="498" ht="12.0" customHeight="1">
      <c r="B498" s="2"/>
      <c r="C498" s="2"/>
      <c r="D498" s="2"/>
      <c r="E498" s="1"/>
    </row>
    <row r="499" ht="12.0" customHeight="1">
      <c r="B499" s="2"/>
      <c r="C499" s="2"/>
      <c r="D499" s="2"/>
      <c r="E499" s="1"/>
    </row>
    <row r="500" ht="12.0" customHeight="1">
      <c r="B500" s="2"/>
      <c r="C500" s="2"/>
      <c r="D500" s="2"/>
      <c r="E500" s="1"/>
    </row>
    <row r="501" ht="12.0" customHeight="1">
      <c r="B501" s="2"/>
      <c r="C501" s="2"/>
      <c r="D501" s="2"/>
      <c r="E501" s="1"/>
    </row>
    <row r="502" ht="12.0" customHeight="1">
      <c r="B502" s="2"/>
      <c r="C502" s="2"/>
      <c r="D502" s="2"/>
      <c r="E502" s="1"/>
    </row>
    <row r="503" ht="12.0" customHeight="1">
      <c r="B503" s="2"/>
      <c r="C503" s="2"/>
      <c r="D503" s="2"/>
      <c r="E503" s="1"/>
    </row>
    <row r="504" ht="12.0" customHeight="1">
      <c r="B504" s="2"/>
      <c r="C504" s="2"/>
      <c r="D504" s="2"/>
      <c r="E504" s="1"/>
    </row>
    <row r="505" ht="12.0" customHeight="1">
      <c r="B505" s="2"/>
      <c r="C505" s="2"/>
      <c r="D505" s="2"/>
      <c r="E505" s="1"/>
    </row>
    <row r="506" ht="12.0" customHeight="1">
      <c r="B506" s="2"/>
      <c r="C506" s="2"/>
      <c r="D506" s="2"/>
      <c r="E506" s="1"/>
    </row>
    <row r="507" ht="12.0" customHeight="1">
      <c r="B507" s="2"/>
      <c r="C507" s="2"/>
      <c r="D507" s="2"/>
      <c r="E507" s="1"/>
    </row>
    <row r="508" ht="12.0" customHeight="1">
      <c r="B508" s="2"/>
      <c r="C508" s="2"/>
      <c r="D508" s="2"/>
      <c r="E508" s="1"/>
    </row>
    <row r="509" ht="12.0" customHeight="1">
      <c r="B509" s="2"/>
      <c r="C509" s="2"/>
      <c r="D509" s="2"/>
      <c r="E509" s="1"/>
    </row>
    <row r="510" ht="12.0" customHeight="1">
      <c r="B510" s="2"/>
      <c r="C510" s="2"/>
      <c r="D510" s="2"/>
      <c r="E510" s="1"/>
    </row>
    <row r="511" ht="12.0" customHeight="1">
      <c r="B511" s="2"/>
      <c r="C511" s="2"/>
      <c r="D511" s="2"/>
      <c r="E511" s="1"/>
    </row>
    <row r="512" ht="12.0" customHeight="1">
      <c r="B512" s="2"/>
      <c r="C512" s="2"/>
      <c r="D512" s="2"/>
      <c r="E512" s="1"/>
    </row>
    <row r="513" ht="12.0" customHeight="1">
      <c r="B513" s="2"/>
      <c r="C513" s="2"/>
      <c r="D513" s="2"/>
      <c r="E513" s="1"/>
    </row>
    <row r="514" ht="12.0" customHeight="1">
      <c r="B514" s="2"/>
      <c r="C514" s="2"/>
      <c r="D514" s="2"/>
      <c r="E514" s="1"/>
    </row>
    <row r="515" ht="12.0" customHeight="1">
      <c r="B515" s="2"/>
      <c r="C515" s="2"/>
      <c r="D515" s="2"/>
      <c r="E515" s="1"/>
    </row>
    <row r="516" ht="12.0" customHeight="1">
      <c r="B516" s="2"/>
      <c r="C516" s="2"/>
      <c r="D516" s="2"/>
      <c r="E516" s="1"/>
    </row>
    <row r="517" ht="12.0" customHeight="1">
      <c r="B517" s="2"/>
      <c r="C517" s="2"/>
      <c r="D517" s="2"/>
      <c r="E517" s="1"/>
    </row>
    <row r="518" ht="12.0" customHeight="1">
      <c r="B518" s="2"/>
      <c r="C518" s="2"/>
      <c r="D518" s="2"/>
      <c r="E518" s="1"/>
    </row>
    <row r="519" ht="12.0" customHeight="1">
      <c r="B519" s="2"/>
      <c r="C519" s="2"/>
      <c r="D519" s="2"/>
      <c r="E519" s="1"/>
    </row>
    <row r="520" ht="12.0" customHeight="1">
      <c r="B520" s="2"/>
      <c r="C520" s="2"/>
      <c r="D520" s="2"/>
      <c r="E520" s="1"/>
    </row>
    <row r="521" ht="12.0" customHeight="1">
      <c r="B521" s="2"/>
      <c r="C521" s="2"/>
      <c r="D521" s="2"/>
      <c r="E521" s="1"/>
    </row>
    <row r="522" ht="12.0" customHeight="1">
      <c r="B522" s="2"/>
      <c r="C522" s="2"/>
      <c r="D522" s="2"/>
      <c r="E522" s="1"/>
    </row>
    <row r="523" ht="12.0" customHeight="1">
      <c r="B523" s="2"/>
      <c r="C523" s="2"/>
      <c r="D523" s="2"/>
      <c r="E523" s="1"/>
    </row>
    <row r="524" ht="12.0" customHeight="1">
      <c r="B524" s="2"/>
      <c r="C524" s="2"/>
      <c r="D524" s="2"/>
      <c r="E524" s="1"/>
    </row>
    <row r="525" ht="12.0" customHeight="1">
      <c r="B525" s="2"/>
      <c r="C525" s="2"/>
      <c r="D525" s="2"/>
      <c r="E525" s="1"/>
    </row>
    <row r="526" ht="12.0" customHeight="1">
      <c r="B526" s="2"/>
      <c r="C526" s="2"/>
      <c r="D526" s="2"/>
      <c r="E526" s="1"/>
    </row>
    <row r="527" ht="12.0" customHeight="1">
      <c r="B527" s="2"/>
      <c r="C527" s="2"/>
      <c r="D527" s="2"/>
      <c r="E527" s="1"/>
    </row>
    <row r="528" ht="12.0" customHeight="1">
      <c r="B528" s="2"/>
      <c r="C528" s="2"/>
      <c r="D528" s="2"/>
      <c r="E528" s="1"/>
    </row>
    <row r="529" ht="12.0" customHeight="1">
      <c r="B529" s="2"/>
      <c r="C529" s="2"/>
      <c r="D529" s="2"/>
      <c r="E529" s="1"/>
    </row>
    <row r="530" ht="12.0" customHeight="1">
      <c r="B530" s="2"/>
      <c r="C530" s="2"/>
      <c r="D530" s="2"/>
      <c r="E530" s="1"/>
    </row>
    <row r="531" ht="12.0" customHeight="1">
      <c r="B531" s="2"/>
      <c r="C531" s="2"/>
      <c r="D531" s="2"/>
      <c r="E531" s="1"/>
    </row>
    <row r="532" ht="12.0" customHeight="1">
      <c r="B532" s="2"/>
      <c r="C532" s="2"/>
      <c r="D532" s="2"/>
      <c r="E532" s="1"/>
    </row>
    <row r="533" ht="12.0" customHeight="1">
      <c r="B533" s="2"/>
      <c r="C533" s="2"/>
      <c r="D533" s="2"/>
      <c r="E533" s="1"/>
    </row>
    <row r="534" ht="12.0" customHeight="1">
      <c r="B534" s="2"/>
      <c r="C534" s="2"/>
      <c r="D534" s="2"/>
      <c r="E534" s="1"/>
    </row>
    <row r="535" ht="12.0" customHeight="1">
      <c r="B535" s="2"/>
      <c r="C535" s="2"/>
      <c r="D535" s="2"/>
      <c r="E535" s="1"/>
    </row>
    <row r="536" ht="12.0" customHeight="1">
      <c r="B536" s="2"/>
      <c r="C536" s="2"/>
      <c r="D536" s="2"/>
      <c r="E536" s="1"/>
    </row>
    <row r="537" ht="12.0" customHeight="1">
      <c r="B537" s="2"/>
      <c r="C537" s="2"/>
      <c r="D537" s="2"/>
      <c r="E537" s="1"/>
    </row>
    <row r="538" ht="12.0" customHeight="1">
      <c r="B538" s="2"/>
      <c r="C538" s="2"/>
      <c r="D538" s="2"/>
      <c r="E538" s="1"/>
    </row>
    <row r="539" ht="12.0" customHeight="1">
      <c r="B539" s="2"/>
      <c r="C539" s="2"/>
      <c r="D539" s="2"/>
      <c r="E539" s="1"/>
    </row>
    <row r="540" ht="12.0" customHeight="1">
      <c r="B540" s="2"/>
      <c r="C540" s="2"/>
      <c r="D540" s="2"/>
      <c r="E540" s="1"/>
    </row>
    <row r="541" ht="12.0" customHeight="1">
      <c r="B541" s="2"/>
      <c r="C541" s="2"/>
      <c r="D541" s="2"/>
      <c r="E541" s="1"/>
    </row>
    <row r="542" ht="12.0" customHeight="1">
      <c r="B542" s="2"/>
      <c r="C542" s="2"/>
      <c r="D542" s="2"/>
      <c r="E542" s="1"/>
    </row>
    <row r="543" ht="12.0" customHeight="1">
      <c r="B543" s="2"/>
      <c r="C543" s="2"/>
      <c r="D543" s="2"/>
      <c r="E543" s="1"/>
    </row>
    <row r="544" ht="12.0" customHeight="1">
      <c r="B544" s="2"/>
      <c r="C544" s="2"/>
      <c r="D544" s="2"/>
      <c r="E544" s="1"/>
    </row>
    <row r="545" ht="12.0" customHeight="1">
      <c r="B545" s="2"/>
      <c r="C545" s="2"/>
      <c r="D545" s="2"/>
      <c r="E545" s="1"/>
    </row>
    <row r="546" ht="12.0" customHeight="1">
      <c r="B546" s="2"/>
      <c r="C546" s="2"/>
      <c r="D546" s="2"/>
      <c r="E546" s="1"/>
    </row>
    <row r="547" ht="12.0" customHeight="1">
      <c r="B547" s="2"/>
      <c r="C547" s="2"/>
      <c r="D547" s="2"/>
      <c r="E547" s="1"/>
    </row>
    <row r="548" ht="12.0" customHeight="1">
      <c r="B548" s="2"/>
      <c r="C548" s="2"/>
      <c r="D548" s="2"/>
      <c r="E548" s="1"/>
    </row>
    <row r="549" ht="12.0" customHeight="1">
      <c r="B549" s="2"/>
      <c r="C549" s="2"/>
      <c r="D549" s="2"/>
      <c r="E549" s="1"/>
    </row>
    <row r="550" ht="12.0" customHeight="1">
      <c r="B550" s="2"/>
      <c r="C550" s="2"/>
      <c r="D550" s="2"/>
      <c r="E550" s="1"/>
    </row>
    <row r="551" ht="12.0" customHeight="1">
      <c r="B551" s="2"/>
      <c r="C551" s="2"/>
      <c r="D551" s="2"/>
      <c r="E551" s="1"/>
    </row>
    <row r="552" ht="12.0" customHeight="1">
      <c r="B552" s="2"/>
      <c r="C552" s="2"/>
      <c r="D552" s="2"/>
      <c r="E552" s="1"/>
    </row>
    <row r="553" ht="12.0" customHeight="1">
      <c r="B553" s="2"/>
      <c r="C553" s="2"/>
      <c r="D553" s="2"/>
      <c r="E553" s="1"/>
    </row>
    <row r="554" ht="12.0" customHeight="1">
      <c r="B554" s="2"/>
      <c r="C554" s="2"/>
      <c r="D554" s="2"/>
      <c r="E554" s="1"/>
    </row>
    <row r="555" ht="12.0" customHeight="1">
      <c r="B555" s="2"/>
      <c r="C555" s="2"/>
      <c r="D555" s="2"/>
      <c r="E555" s="1"/>
    </row>
    <row r="556" ht="12.0" customHeight="1">
      <c r="B556" s="2"/>
      <c r="C556" s="2"/>
      <c r="D556" s="2"/>
      <c r="E556" s="1"/>
    </row>
    <row r="557" ht="12.0" customHeight="1">
      <c r="B557" s="2"/>
      <c r="C557" s="2"/>
      <c r="D557" s="2"/>
      <c r="E557" s="1"/>
    </row>
    <row r="558" ht="12.0" customHeight="1">
      <c r="B558" s="2"/>
      <c r="C558" s="2"/>
      <c r="D558" s="2"/>
      <c r="E558" s="1"/>
    </row>
    <row r="559" ht="12.0" customHeight="1">
      <c r="B559" s="2"/>
      <c r="C559" s="2"/>
      <c r="D559" s="2"/>
      <c r="E559" s="1"/>
    </row>
    <row r="560" ht="12.0" customHeight="1">
      <c r="B560" s="2"/>
      <c r="C560" s="2"/>
      <c r="D560" s="2"/>
      <c r="E560" s="1"/>
    </row>
    <row r="561" ht="12.0" customHeight="1">
      <c r="B561" s="2"/>
      <c r="C561" s="2"/>
      <c r="D561" s="2"/>
      <c r="E561" s="1"/>
    </row>
    <row r="562" ht="12.0" customHeight="1">
      <c r="B562" s="2"/>
      <c r="C562" s="2"/>
      <c r="D562" s="2"/>
      <c r="E562" s="1"/>
    </row>
    <row r="563" ht="12.0" customHeight="1">
      <c r="B563" s="2"/>
      <c r="C563" s="2"/>
      <c r="D563" s="2"/>
      <c r="E563" s="1"/>
    </row>
    <row r="564" ht="12.0" customHeight="1">
      <c r="B564" s="2"/>
      <c r="C564" s="2"/>
      <c r="D564" s="2"/>
      <c r="E564" s="1"/>
    </row>
    <row r="565" ht="12.0" customHeight="1">
      <c r="B565" s="2"/>
      <c r="C565" s="2"/>
      <c r="D565" s="2"/>
      <c r="E565" s="1"/>
    </row>
    <row r="566" ht="12.0" customHeight="1">
      <c r="B566" s="2"/>
      <c r="C566" s="2"/>
      <c r="D566" s="2"/>
      <c r="E566" s="1"/>
    </row>
    <row r="567" ht="12.0" customHeight="1">
      <c r="B567" s="2"/>
      <c r="C567" s="2"/>
      <c r="D567" s="2"/>
      <c r="E567" s="1"/>
    </row>
    <row r="568" ht="12.0" customHeight="1">
      <c r="B568" s="2"/>
      <c r="C568" s="2"/>
      <c r="D568" s="2"/>
      <c r="E568" s="1"/>
    </row>
    <row r="569" ht="12.0" customHeight="1">
      <c r="B569" s="2"/>
      <c r="C569" s="2"/>
      <c r="D569" s="2"/>
      <c r="E569" s="1"/>
    </row>
    <row r="570" ht="12.0" customHeight="1">
      <c r="B570" s="2"/>
      <c r="C570" s="2"/>
      <c r="D570" s="2"/>
      <c r="E570" s="1"/>
    </row>
    <row r="571" ht="12.0" customHeight="1">
      <c r="B571" s="2"/>
      <c r="C571" s="2"/>
      <c r="D571" s="2"/>
      <c r="E571" s="1"/>
    </row>
    <row r="572" ht="12.0" customHeight="1">
      <c r="B572" s="2"/>
      <c r="C572" s="2"/>
      <c r="D572" s="2"/>
      <c r="E572" s="1"/>
    </row>
    <row r="573" ht="12.0" customHeight="1">
      <c r="B573" s="2"/>
      <c r="C573" s="2"/>
      <c r="D573" s="2"/>
      <c r="E573" s="1"/>
    </row>
    <row r="574" ht="12.0" customHeight="1">
      <c r="B574" s="2"/>
      <c r="C574" s="2"/>
      <c r="D574" s="2"/>
      <c r="E574" s="1"/>
    </row>
    <row r="575" ht="12.0" customHeight="1">
      <c r="B575" s="2"/>
      <c r="C575" s="2"/>
      <c r="D575" s="2"/>
      <c r="E575" s="1"/>
    </row>
    <row r="576" ht="12.0" customHeight="1">
      <c r="B576" s="2"/>
      <c r="C576" s="2"/>
      <c r="D576" s="2"/>
      <c r="E576" s="1"/>
    </row>
    <row r="577" ht="12.0" customHeight="1">
      <c r="B577" s="2"/>
      <c r="C577" s="2"/>
      <c r="D577" s="2"/>
      <c r="E577" s="1"/>
    </row>
    <row r="578" ht="12.0" customHeight="1">
      <c r="B578" s="2"/>
      <c r="C578" s="2"/>
      <c r="D578" s="2"/>
      <c r="E578" s="1"/>
    </row>
    <row r="579" ht="12.0" customHeight="1">
      <c r="B579" s="2"/>
      <c r="C579" s="2"/>
      <c r="D579" s="2"/>
      <c r="E579" s="1"/>
    </row>
    <row r="580" ht="12.0" customHeight="1">
      <c r="B580" s="2"/>
      <c r="C580" s="2"/>
      <c r="D580" s="2"/>
      <c r="E580" s="1"/>
    </row>
    <row r="581" ht="12.0" customHeight="1">
      <c r="B581" s="2"/>
      <c r="C581" s="2"/>
      <c r="D581" s="2"/>
      <c r="E581" s="1"/>
    </row>
    <row r="582" ht="12.0" customHeight="1">
      <c r="B582" s="2"/>
      <c r="C582" s="2"/>
      <c r="D582" s="2"/>
      <c r="E582" s="1"/>
    </row>
    <row r="583" ht="12.0" customHeight="1">
      <c r="B583" s="2"/>
      <c r="C583" s="2"/>
      <c r="D583" s="2"/>
      <c r="E583" s="1"/>
    </row>
    <row r="584" ht="12.0" customHeight="1">
      <c r="B584" s="2"/>
      <c r="C584" s="2"/>
      <c r="D584" s="2"/>
      <c r="E584" s="1"/>
    </row>
    <row r="585" ht="12.0" customHeight="1">
      <c r="B585" s="2"/>
      <c r="C585" s="2"/>
      <c r="D585" s="2"/>
      <c r="E585" s="1"/>
    </row>
    <row r="586" ht="12.0" customHeight="1">
      <c r="B586" s="2"/>
      <c r="C586" s="2"/>
      <c r="D586" s="2"/>
      <c r="E586" s="1"/>
    </row>
    <row r="587" ht="12.0" customHeight="1">
      <c r="B587" s="2"/>
      <c r="C587" s="2"/>
      <c r="D587" s="2"/>
      <c r="E587" s="1"/>
    </row>
    <row r="588" ht="12.0" customHeight="1">
      <c r="B588" s="2"/>
      <c r="C588" s="2"/>
      <c r="D588" s="2"/>
      <c r="E588" s="1"/>
    </row>
    <row r="589" ht="12.0" customHeight="1">
      <c r="B589" s="2"/>
      <c r="C589" s="2"/>
      <c r="D589" s="2"/>
      <c r="E589" s="1"/>
    </row>
    <row r="590" ht="12.0" customHeight="1">
      <c r="B590" s="2"/>
      <c r="C590" s="2"/>
      <c r="D590" s="2"/>
      <c r="E590" s="1"/>
    </row>
    <row r="591" ht="12.0" customHeight="1">
      <c r="B591" s="2"/>
      <c r="C591" s="2"/>
      <c r="D591" s="2"/>
      <c r="E591" s="1"/>
    </row>
    <row r="592" ht="12.0" customHeight="1">
      <c r="B592" s="2"/>
      <c r="C592" s="2"/>
      <c r="D592" s="2"/>
      <c r="E592" s="1"/>
    </row>
    <row r="593" ht="12.0" customHeight="1">
      <c r="B593" s="2"/>
      <c r="C593" s="2"/>
      <c r="D593" s="2"/>
      <c r="E593" s="1"/>
    </row>
    <row r="594" ht="12.0" customHeight="1">
      <c r="B594" s="2"/>
      <c r="C594" s="2"/>
      <c r="D594" s="2"/>
      <c r="E594" s="1"/>
    </row>
    <row r="595" ht="12.0" customHeight="1">
      <c r="B595" s="2"/>
      <c r="C595" s="2"/>
      <c r="D595" s="2"/>
      <c r="E595" s="1"/>
    </row>
    <row r="596" ht="12.0" customHeight="1">
      <c r="B596" s="2"/>
      <c r="C596" s="2"/>
      <c r="D596" s="2"/>
      <c r="E596" s="1"/>
    </row>
    <row r="597" ht="12.0" customHeight="1">
      <c r="B597" s="2"/>
      <c r="C597" s="2"/>
      <c r="D597" s="2"/>
      <c r="E597" s="1"/>
    </row>
    <row r="598" ht="12.0" customHeight="1">
      <c r="B598" s="2"/>
      <c r="C598" s="2"/>
      <c r="D598" s="2"/>
      <c r="E598" s="1"/>
    </row>
    <row r="599" ht="12.0" customHeight="1">
      <c r="B599" s="2"/>
      <c r="C599" s="2"/>
      <c r="D599" s="2"/>
      <c r="E599" s="1"/>
    </row>
    <row r="600" ht="12.0" customHeight="1">
      <c r="B600" s="2"/>
      <c r="C600" s="2"/>
      <c r="D600" s="2"/>
      <c r="E600" s="1"/>
    </row>
    <row r="601" ht="12.0" customHeight="1">
      <c r="B601" s="2"/>
      <c r="C601" s="2"/>
      <c r="D601" s="2"/>
      <c r="E601" s="1"/>
    </row>
    <row r="602" ht="12.0" customHeight="1">
      <c r="B602" s="2"/>
      <c r="C602" s="2"/>
      <c r="D602" s="2"/>
      <c r="E602" s="1"/>
    </row>
    <row r="603" ht="12.0" customHeight="1">
      <c r="B603" s="2"/>
      <c r="C603" s="2"/>
      <c r="D603" s="2"/>
      <c r="E603" s="1"/>
    </row>
    <row r="604" ht="12.0" customHeight="1">
      <c r="B604" s="2"/>
      <c r="C604" s="2"/>
      <c r="D604" s="2"/>
      <c r="E604" s="1"/>
    </row>
    <row r="605" ht="12.0" customHeight="1">
      <c r="B605" s="2"/>
      <c r="C605" s="2"/>
      <c r="D605" s="2"/>
      <c r="E605" s="1"/>
    </row>
    <row r="606" ht="12.0" customHeight="1">
      <c r="B606" s="2"/>
      <c r="C606" s="2"/>
      <c r="D606" s="2"/>
      <c r="E606" s="1"/>
    </row>
    <row r="607" ht="12.0" customHeight="1">
      <c r="B607" s="2"/>
      <c r="C607" s="2"/>
      <c r="D607" s="2"/>
      <c r="E607" s="1"/>
    </row>
    <row r="608" ht="12.0" customHeight="1">
      <c r="B608" s="2"/>
      <c r="C608" s="2"/>
      <c r="D608" s="2"/>
      <c r="E608" s="1"/>
    </row>
    <row r="609" ht="12.0" customHeight="1">
      <c r="B609" s="2"/>
      <c r="C609" s="2"/>
      <c r="D609" s="2"/>
      <c r="E609" s="1"/>
    </row>
    <row r="610" ht="12.0" customHeight="1">
      <c r="B610" s="2"/>
      <c r="C610" s="2"/>
      <c r="D610" s="2"/>
      <c r="E610" s="1"/>
    </row>
    <row r="611" ht="12.0" customHeight="1">
      <c r="B611" s="2"/>
      <c r="C611" s="2"/>
      <c r="D611" s="2"/>
      <c r="E611" s="1"/>
    </row>
    <row r="612" ht="12.0" customHeight="1">
      <c r="B612" s="2"/>
      <c r="C612" s="2"/>
      <c r="D612" s="2"/>
      <c r="E612" s="1"/>
    </row>
    <row r="613" ht="12.0" customHeight="1">
      <c r="B613" s="2"/>
      <c r="C613" s="2"/>
      <c r="D613" s="2"/>
      <c r="E613" s="1"/>
    </row>
    <row r="614" ht="12.0" customHeight="1">
      <c r="B614" s="2"/>
      <c r="C614" s="2"/>
      <c r="D614" s="2"/>
      <c r="E614" s="1"/>
    </row>
    <row r="615" ht="12.0" customHeight="1">
      <c r="B615" s="2"/>
      <c r="C615" s="2"/>
      <c r="D615" s="2"/>
      <c r="E615" s="1"/>
    </row>
    <row r="616" ht="12.0" customHeight="1">
      <c r="B616" s="2"/>
      <c r="C616" s="2"/>
      <c r="D616" s="2"/>
      <c r="E616" s="1"/>
    </row>
    <row r="617" ht="12.0" customHeight="1">
      <c r="B617" s="2"/>
      <c r="C617" s="2"/>
      <c r="D617" s="2"/>
      <c r="E617" s="1"/>
    </row>
    <row r="618" ht="12.0" customHeight="1">
      <c r="B618" s="2"/>
      <c r="C618" s="2"/>
      <c r="D618" s="2"/>
      <c r="E618" s="1"/>
    </row>
    <row r="619" ht="12.0" customHeight="1">
      <c r="B619" s="2"/>
      <c r="C619" s="2"/>
      <c r="D619" s="2"/>
      <c r="E619" s="1"/>
    </row>
    <row r="620" ht="12.0" customHeight="1">
      <c r="B620" s="2"/>
      <c r="C620" s="2"/>
      <c r="D620" s="2"/>
      <c r="E620" s="1"/>
    </row>
    <row r="621" ht="12.0" customHeight="1">
      <c r="B621" s="2"/>
      <c r="C621" s="2"/>
      <c r="D621" s="2"/>
      <c r="E621" s="1"/>
    </row>
    <row r="622" ht="12.0" customHeight="1">
      <c r="B622" s="2"/>
      <c r="C622" s="2"/>
      <c r="D622" s="2"/>
      <c r="E622" s="1"/>
    </row>
    <row r="623" ht="12.0" customHeight="1">
      <c r="B623" s="2"/>
      <c r="C623" s="2"/>
      <c r="D623" s="2"/>
      <c r="E623" s="1"/>
    </row>
    <row r="624" ht="12.0" customHeight="1">
      <c r="B624" s="2"/>
      <c r="C624" s="2"/>
      <c r="D624" s="2"/>
      <c r="E624" s="1"/>
    </row>
    <row r="625" ht="12.0" customHeight="1">
      <c r="B625" s="2"/>
      <c r="C625" s="2"/>
      <c r="D625" s="2"/>
      <c r="E625" s="1"/>
    </row>
    <row r="626" ht="12.0" customHeight="1">
      <c r="B626" s="2"/>
      <c r="C626" s="2"/>
      <c r="D626" s="2"/>
      <c r="E626" s="1"/>
    </row>
    <row r="627" ht="12.0" customHeight="1">
      <c r="B627" s="2"/>
      <c r="C627" s="2"/>
      <c r="D627" s="2"/>
      <c r="E627" s="1"/>
    </row>
    <row r="628" ht="12.0" customHeight="1">
      <c r="B628" s="2"/>
      <c r="C628" s="2"/>
      <c r="D628" s="2"/>
      <c r="E628" s="1"/>
    </row>
    <row r="629" ht="12.0" customHeight="1">
      <c r="B629" s="2"/>
      <c r="C629" s="2"/>
      <c r="D629" s="2"/>
      <c r="E629" s="1"/>
    </row>
    <row r="630" ht="12.0" customHeight="1">
      <c r="B630" s="2"/>
      <c r="C630" s="2"/>
      <c r="D630" s="2"/>
      <c r="E630" s="1"/>
    </row>
    <row r="631" ht="12.0" customHeight="1">
      <c r="B631" s="2"/>
      <c r="C631" s="2"/>
      <c r="D631" s="2"/>
      <c r="E631" s="1"/>
    </row>
    <row r="632" ht="12.0" customHeight="1">
      <c r="B632" s="2"/>
      <c r="C632" s="2"/>
      <c r="D632" s="2"/>
      <c r="E632" s="1"/>
    </row>
    <row r="633" ht="12.0" customHeight="1">
      <c r="B633" s="2"/>
      <c r="C633" s="2"/>
      <c r="D633" s="2"/>
      <c r="E633" s="1"/>
    </row>
    <row r="634" ht="12.0" customHeight="1">
      <c r="B634" s="2"/>
      <c r="C634" s="2"/>
      <c r="D634" s="2"/>
      <c r="E634" s="1"/>
    </row>
    <row r="635" ht="12.0" customHeight="1">
      <c r="B635" s="2"/>
      <c r="C635" s="2"/>
      <c r="D635" s="2"/>
      <c r="E635" s="1"/>
    </row>
    <row r="636" ht="12.0" customHeight="1">
      <c r="B636" s="2"/>
      <c r="C636" s="2"/>
      <c r="D636" s="2"/>
      <c r="E636" s="1"/>
    </row>
    <row r="637" ht="12.0" customHeight="1">
      <c r="B637" s="2"/>
      <c r="C637" s="2"/>
      <c r="D637" s="2"/>
      <c r="E637" s="1"/>
    </row>
    <row r="638" ht="12.0" customHeight="1">
      <c r="B638" s="2"/>
      <c r="C638" s="2"/>
      <c r="D638" s="2"/>
      <c r="E638" s="1"/>
    </row>
    <row r="639" ht="12.0" customHeight="1">
      <c r="B639" s="2"/>
      <c r="C639" s="2"/>
      <c r="D639" s="2"/>
      <c r="E639" s="1"/>
    </row>
    <row r="640" ht="12.0" customHeight="1">
      <c r="B640" s="2"/>
      <c r="C640" s="2"/>
      <c r="D640" s="2"/>
      <c r="E640" s="1"/>
    </row>
    <row r="641" ht="12.0" customHeight="1">
      <c r="B641" s="2"/>
      <c r="C641" s="2"/>
      <c r="D641" s="2"/>
      <c r="E641" s="1"/>
    </row>
    <row r="642" ht="12.0" customHeight="1">
      <c r="B642" s="2"/>
      <c r="C642" s="2"/>
      <c r="D642" s="2"/>
      <c r="E642" s="1"/>
    </row>
    <row r="643" ht="12.0" customHeight="1">
      <c r="B643" s="2"/>
      <c r="C643" s="2"/>
      <c r="D643" s="2"/>
      <c r="E643" s="1"/>
    </row>
    <row r="644" ht="12.0" customHeight="1">
      <c r="B644" s="2"/>
      <c r="C644" s="2"/>
      <c r="D644" s="2"/>
      <c r="E644" s="1"/>
    </row>
    <row r="645" ht="12.0" customHeight="1">
      <c r="B645" s="2"/>
      <c r="C645" s="2"/>
      <c r="D645" s="2"/>
      <c r="E645" s="1"/>
    </row>
    <row r="646" ht="12.0" customHeight="1">
      <c r="B646" s="2"/>
      <c r="C646" s="2"/>
      <c r="D646" s="2"/>
      <c r="E646" s="1"/>
    </row>
    <row r="647" ht="12.0" customHeight="1">
      <c r="B647" s="2"/>
      <c r="C647" s="2"/>
      <c r="D647" s="2"/>
      <c r="E647" s="1"/>
    </row>
    <row r="648" ht="12.0" customHeight="1">
      <c r="B648" s="2"/>
      <c r="C648" s="2"/>
      <c r="D648" s="2"/>
      <c r="E648" s="1"/>
    </row>
    <row r="649" ht="12.0" customHeight="1">
      <c r="B649" s="2"/>
      <c r="C649" s="2"/>
      <c r="D649" s="2"/>
      <c r="E649" s="1"/>
    </row>
    <row r="650" ht="12.0" customHeight="1">
      <c r="B650" s="2"/>
      <c r="C650" s="2"/>
      <c r="D650" s="2"/>
      <c r="E650" s="1"/>
    </row>
    <row r="651" ht="12.0" customHeight="1">
      <c r="B651" s="2"/>
      <c r="C651" s="2"/>
      <c r="D651" s="2"/>
      <c r="E651" s="1"/>
    </row>
    <row r="652" ht="12.0" customHeight="1">
      <c r="B652" s="2"/>
      <c r="C652" s="2"/>
      <c r="D652" s="2"/>
      <c r="E652" s="1"/>
    </row>
    <row r="653" ht="12.0" customHeight="1">
      <c r="B653" s="2"/>
      <c r="C653" s="2"/>
      <c r="D653" s="2"/>
      <c r="E653" s="1"/>
    </row>
    <row r="654" ht="12.0" customHeight="1">
      <c r="B654" s="2"/>
      <c r="C654" s="2"/>
      <c r="D654" s="2"/>
      <c r="E654" s="1"/>
    </row>
    <row r="655" ht="12.0" customHeight="1">
      <c r="B655" s="2"/>
      <c r="C655" s="2"/>
      <c r="D655" s="2"/>
      <c r="E655" s="1"/>
    </row>
    <row r="656" ht="12.0" customHeight="1">
      <c r="B656" s="2"/>
      <c r="C656" s="2"/>
      <c r="D656" s="2"/>
      <c r="E656" s="1"/>
    </row>
    <row r="657" ht="12.0" customHeight="1">
      <c r="B657" s="2"/>
      <c r="C657" s="2"/>
      <c r="D657" s="2"/>
      <c r="E657" s="1"/>
    </row>
    <row r="658" ht="12.0" customHeight="1">
      <c r="B658" s="2"/>
      <c r="C658" s="2"/>
      <c r="D658" s="2"/>
      <c r="E658" s="1"/>
    </row>
    <row r="659" ht="12.0" customHeight="1">
      <c r="B659" s="2"/>
      <c r="C659" s="2"/>
      <c r="D659" s="2"/>
      <c r="E659" s="1"/>
    </row>
    <row r="660" ht="12.0" customHeight="1">
      <c r="B660" s="2"/>
      <c r="C660" s="2"/>
      <c r="D660" s="2"/>
      <c r="E660" s="1"/>
    </row>
    <row r="661" ht="12.0" customHeight="1">
      <c r="B661" s="2"/>
      <c r="C661" s="2"/>
      <c r="D661" s="2"/>
      <c r="E661" s="1"/>
    </row>
    <row r="662" ht="12.0" customHeight="1">
      <c r="B662" s="2"/>
      <c r="C662" s="2"/>
      <c r="D662" s="2"/>
      <c r="E662" s="1"/>
    </row>
    <row r="663" ht="12.0" customHeight="1">
      <c r="B663" s="2"/>
      <c r="C663" s="2"/>
      <c r="D663" s="2"/>
      <c r="E663" s="1"/>
    </row>
    <row r="664" ht="12.0" customHeight="1">
      <c r="B664" s="2"/>
      <c r="C664" s="2"/>
      <c r="D664" s="2"/>
      <c r="E664" s="1"/>
    </row>
    <row r="665" ht="12.0" customHeight="1">
      <c r="B665" s="2"/>
      <c r="C665" s="2"/>
      <c r="D665" s="2"/>
      <c r="E665" s="1"/>
    </row>
    <row r="666" ht="12.0" customHeight="1">
      <c r="B666" s="2"/>
      <c r="C666" s="2"/>
      <c r="D666" s="2"/>
      <c r="E666" s="1"/>
    </row>
    <row r="667" ht="12.0" customHeight="1">
      <c r="B667" s="2"/>
      <c r="C667" s="2"/>
      <c r="D667" s="2"/>
      <c r="E667" s="1"/>
    </row>
    <row r="668" ht="12.0" customHeight="1">
      <c r="B668" s="2"/>
      <c r="C668" s="2"/>
      <c r="D668" s="2"/>
      <c r="E668" s="1"/>
    </row>
    <row r="669" ht="12.0" customHeight="1">
      <c r="B669" s="2"/>
      <c r="C669" s="2"/>
      <c r="D669" s="2"/>
      <c r="E669" s="1"/>
    </row>
    <row r="670" ht="12.0" customHeight="1">
      <c r="B670" s="2"/>
      <c r="C670" s="2"/>
      <c r="D670" s="2"/>
      <c r="E670" s="1"/>
    </row>
    <row r="671" ht="12.0" customHeight="1">
      <c r="B671" s="2"/>
      <c r="C671" s="2"/>
      <c r="D671" s="2"/>
      <c r="E671" s="1"/>
    </row>
    <row r="672" ht="12.0" customHeight="1">
      <c r="B672" s="2"/>
      <c r="C672" s="2"/>
      <c r="D672" s="2"/>
      <c r="E672" s="1"/>
    </row>
    <row r="673" ht="12.0" customHeight="1">
      <c r="B673" s="2"/>
      <c r="C673" s="2"/>
      <c r="D673" s="2"/>
      <c r="E673" s="1"/>
    </row>
    <row r="674" ht="12.0" customHeight="1">
      <c r="B674" s="2"/>
      <c r="C674" s="2"/>
      <c r="D674" s="2"/>
      <c r="E674" s="1"/>
    </row>
    <row r="675" ht="12.0" customHeight="1">
      <c r="B675" s="2"/>
      <c r="C675" s="2"/>
      <c r="D675" s="2"/>
      <c r="E675" s="1"/>
    </row>
    <row r="676" ht="12.0" customHeight="1">
      <c r="B676" s="2"/>
      <c r="C676" s="2"/>
      <c r="D676" s="2"/>
      <c r="E676" s="1"/>
    </row>
    <row r="677" ht="12.0" customHeight="1">
      <c r="B677" s="2"/>
      <c r="C677" s="2"/>
      <c r="D677" s="2"/>
      <c r="E677" s="1"/>
    </row>
    <row r="678" ht="12.0" customHeight="1">
      <c r="B678" s="2"/>
      <c r="C678" s="2"/>
      <c r="D678" s="2"/>
      <c r="E678" s="1"/>
    </row>
    <row r="679" ht="12.0" customHeight="1">
      <c r="B679" s="2"/>
      <c r="C679" s="2"/>
      <c r="D679" s="2"/>
      <c r="E679" s="1"/>
    </row>
    <row r="680" ht="12.0" customHeight="1">
      <c r="B680" s="2"/>
      <c r="C680" s="2"/>
      <c r="D680" s="2"/>
      <c r="E680" s="1"/>
    </row>
    <row r="681" ht="12.0" customHeight="1">
      <c r="B681" s="2"/>
      <c r="C681" s="2"/>
      <c r="D681" s="2"/>
      <c r="E681" s="1"/>
    </row>
    <row r="682" ht="12.0" customHeight="1">
      <c r="B682" s="2"/>
      <c r="C682" s="2"/>
      <c r="D682" s="2"/>
      <c r="E682" s="1"/>
    </row>
    <row r="683" ht="12.0" customHeight="1">
      <c r="B683" s="2"/>
      <c r="C683" s="2"/>
      <c r="D683" s="2"/>
      <c r="E683" s="1"/>
    </row>
    <row r="684" ht="12.0" customHeight="1">
      <c r="B684" s="2"/>
      <c r="C684" s="2"/>
      <c r="D684" s="2"/>
      <c r="E684" s="1"/>
    </row>
    <row r="685" ht="12.0" customHeight="1">
      <c r="B685" s="2"/>
      <c r="C685" s="2"/>
      <c r="D685" s="2"/>
      <c r="E685" s="1"/>
    </row>
    <row r="686" ht="12.0" customHeight="1">
      <c r="B686" s="2"/>
      <c r="C686" s="2"/>
      <c r="D686" s="2"/>
      <c r="E686" s="1"/>
    </row>
    <row r="687" ht="12.0" customHeight="1">
      <c r="B687" s="2"/>
      <c r="C687" s="2"/>
      <c r="D687" s="2"/>
      <c r="E687" s="1"/>
    </row>
    <row r="688" ht="12.0" customHeight="1">
      <c r="B688" s="2"/>
      <c r="C688" s="2"/>
      <c r="D688" s="2"/>
      <c r="E688" s="1"/>
    </row>
    <row r="689" ht="12.0" customHeight="1">
      <c r="B689" s="2"/>
      <c r="C689" s="2"/>
      <c r="D689" s="2"/>
      <c r="E689" s="1"/>
    </row>
    <row r="690" ht="12.0" customHeight="1">
      <c r="B690" s="2"/>
      <c r="C690" s="2"/>
      <c r="D690" s="2"/>
      <c r="E690" s="1"/>
    </row>
    <row r="691" ht="12.0" customHeight="1">
      <c r="B691" s="2"/>
      <c r="C691" s="2"/>
      <c r="D691" s="2"/>
      <c r="E691" s="1"/>
    </row>
    <row r="692" ht="12.0" customHeight="1">
      <c r="B692" s="2"/>
      <c r="C692" s="2"/>
      <c r="D692" s="2"/>
      <c r="E692" s="1"/>
    </row>
    <row r="693" ht="12.0" customHeight="1">
      <c r="B693" s="2"/>
      <c r="C693" s="2"/>
      <c r="D693" s="2"/>
      <c r="E693" s="1"/>
    </row>
    <row r="694" ht="12.0" customHeight="1">
      <c r="B694" s="2"/>
      <c r="C694" s="2"/>
      <c r="D694" s="2"/>
      <c r="E694" s="1"/>
    </row>
    <row r="695" ht="12.0" customHeight="1">
      <c r="B695" s="2"/>
      <c r="C695" s="2"/>
      <c r="D695" s="2"/>
      <c r="E695" s="1"/>
    </row>
    <row r="696" ht="12.0" customHeight="1">
      <c r="B696" s="2"/>
      <c r="C696" s="2"/>
      <c r="D696" s="2"/>
      <c r="E696" s="1"/>
    </row>
    <row r="697" ht="12.0" customHeight="1">
      <c r="B697" s="2"/>
      <c r="C697" s="2"/>
      <c r="D697" s="2"/>
      <c r="E697" s="1"/>
    </row>
    <row r="698" ht="12.0" customHeight="1">
      <c r="B698" s="2"/>
      <c r="C698" s="2"/>
      <c r="D698" s="2"/>
      <c r="E698" s="1"/>
    </row>
    <row r="699" ht="12.0" customHeight="1">
      <c r="B699" s="2"/>
      <c r="C699" s="2"/>
      <c r="D699" s="2"/>
      <c r="E699" s="1"/>
    </row>
    <row r="700" ht="12.0" customHeight="1">
      <c r="B700" s="2"/>
      <c r="C700" s="2"/>
      <c r="D700" s="2"/>
      <c r="E700" s="1"/>
    </row>
    <row r="701" ht="12.0" customHeight="1">
      <c r="B701" s="2"/>
      <c r="C701" s="2"/>
      <c r="D701" s="2"/>
      <c r="E701" s="1"/>
    </row>
    <row r="702" ht="12.0" customHeight="1">
      <c r="B702" s="2"/>
      <c r="C702" s="2"/>
      <c r="D702" s="2"/>
      <c r="E702" s="1"/>
    </row>
    <row r="703" ht="12.0" customHeight="1">
      <c r="B703" s="2"/>
      <c r="C703" s="2"/>
      <c r="D703" s="2"/>
      <c r="E703" s="1"/>
    </row>
    <row r="704" ht="12.0" customHeight="1">
      <c r="B704" s="2"/>
      <c r="C704" s="2"/>
      <c r="D704" s="2"/>
      <c r="E704" s="1"/>
    </row>
    <row r="705" ht="12.0" customHeight="1">
      <c r="B705" s="2"/>
      <c r="C705" s="2"/>
      <c r="D705" s="2"/>
      <c r="E705" s="1"/>
    </row>
    <row r="706" ht="12.0" customHeight="1">
      <c r="B706" s="2"/>
      <c r="C706" s="2"/>
      <c r="D706" s="2"/>
      <c r="E706" s="1"/>
    </row>
    <row r="707" ht="12.0" customHeight="1">
      <c r="B707" s="2"/>
      <c r="C707" s="2"/>
      <c r="D707" s="2"/>
      <c r="E707" s="1"/>
    </row>
    <row r="708" ht="12.0" customHeight="1">
      <c r="B708" s="2"/>
      <c r="C708" s="2"/>
      <c r="D708" s="2"/>
      <c r="E708" s="1"/>
    </row>
    <row r="709" ht="12.0" customHeight="1">
      <c r="B709" s="2"/>
      <c r="C709" s="2"/>
      <c r="D709" s="2"/>
      <c r="E709" s="1"/>
    </row>
    <row r="710" ht="12.0" customHeight="1">
      <c r="B710" s="2"/>
      <c r="C710" s="2"/>
      <c r="D710" s="2"/>
      <c r="E710" s="1"/>
    </row>
    <row r="711" ht="12.0" customHeight="1">
      <c r="B711" s="2"/>
      <c r="C711" s="2"/>
      <c r="D711" s="2"/>
      <c r="E711" s="1"/>
    </row>
    <row r="712" ht="12.0" customHeight="1">
      <c r="B712" s="2"/>
      <c r="C712" s="2"/>
      <c r="D712" s="2"/>
      <c r="E712" s="1"/>
    </row>
    <row r="713" ht="12.0" customHeight="1">
      <c r="B713" s="2"/>
      <c r="C713" s="2"/>
      <c r="D713" s="2"/>
      <c r="E713" s="1"/>
    </row>
    <row r="714" ht="12.0" customHeight="1">
      <c r="B714" s="2"/>
      <c r="C714" s="2"/>
      <c r="D714" s="2"/>
      <c r="E714" s="1"/>
    </row>
    <row r="715" ht="12.0" customHeight="1">
      <c r="B715" s="2"/>
      <c r="C715" s="2"/>
      <c r="D715" s="2"/>
      <c r="E715" s="1"/>
    </row>
    <row r="716" ht="12.0" customHeight="1">
      <c r="B716" s="2"/>
      <c r="C716" s="2"/>
      <c r="D716" s="2"/>
      <c r="E716" s="1"/>
    </row>
    <row r="717" ht="12.0" customHeight="1">
      <c r="B717" s="2"/>
      <c r="C717" s="2"/>
      <c r="D717" s="2"/>
      <c r="E717" s="1"/>
    </row>
    <row r="718" ht="12.0" customHeight="1">
      <c r="B718" s="2"/>
      <c r="C718" s="2"/>
      <c r="D718" s="2"/>
      <c r="E718" s="1"/>
    </row>
    <row r="719" ht="12.0" customHeight="1">
      <c r="B719" s="2"/>
      <c r="C719" s="2"/>
      <c r="D719" s="2"/>
      <c r="E719" s="1"/>
    </row>
    <row r="720" ht="12.0" customHeight="1">
      <c r="B720" s="2"/>
      <c r="C720" s="2"/>
      <c r="D720" s="2"/>
      <c r="E720" s="1"/>
    </row>
    <row r="721" ht="12.0" customHeight="1">
      <c r="B721" s="2"/>
      <c r="C721" s="2"/>
      <c r="D721" s="2"/>
      <c r="E721" s="1"/>
    </row>
    <row r="722" ht="12.0" customHeight="1">
      <c r="B722" s="2"/>
      <c r="C722" s="2"/>
      <c r="D722" s="2"/>
      <c r="E722" s="1"/>
    </row>
    <row r="723" ht="12.0" customHeight="1">
      <c r="B723" s="2"/>
      <c r="C723" s="2"/>
      <c r="D723" s="2"/>
      <c r="E723" s="1"/>
    </row>
    <row r="724" ht="12.0" customHeight="1">
      <c r="B724" s="2"/>
      <c r="C724" s="2"/>
      <c r="D724" s="2"/>
      <c r="E724" s="1"/>
    </row>
    <row r="725" ht="12.0" customHeight="1">
      <c r="B725" s="2"/>
      <c r="C725" s="2"/>
      <c r="D725" s="2"/>
      <c r="E725" s="1"/>
    </row>
    <row r="726" ht="12.0" customHeight="1">
      <c r="B726" s="2"/>
      <c r="C726" s="2"/>
      <c r="D726" s="2"/>
      <c r="E726" s="1"/>
    </row>
    <row r="727" ht="12.0" customHeight="1">
      <c r="B727" s="2"/>
      <c r="C727" s="2"/>
      <c r="D727" s="2"/>
      <c r="E727" s="1"/>
    </row>
    <row r="728" ht="12.0" customHeight="1">
      <c r="B728" s="2"/>
      <c r="C728" s="2"/>
      <c r="D728" s="2"/>
      <c r="E728" s="1"/>
    </row>
    <row r="729" ht="12.0" customHeight="1">
      <c r="B729" s="2"/>
      <c r="C729" s="2"/>
      <c r="D729" s="2"/>
      <c r="E729" s="1"/>
    </row>
    <row r="730" ht="12.0" customHeight="1">
      <c r="B730" s="2"/>
      <c r="C730" s="2"/>
      <c r="D730" s="2"/>
      <c r="E730" s="1"/>
    </row>
    <row r="731" ht="12.0" customHeight="1">
      <c r="B731" s="2"/>
      <c r="C731" s="2"/>
      <c r="D731" s="2"/>
      <c r="E731" s="1"/>
    </row>
    <row r="732" ht="12.0" customHeight="1">
      <c r="B732" s="2"/>
      <c r="C732" s="2"/>
      <c r="D732" s="2"/>
      <c r="E732" s="1"/>
    </row>
    <row r="733" ht="12.0" customHeight="1">
      <c r="B733" s="2"/>
      <c r="C733" s="2"/>
      <c r="D733" s="2"/>
      <c r="E733" s="1"/>
    </row>
    <row r="734" ht="12.0" customHeight="1">
      <c r="B734" s="2"/>
      <c r="C734" s="2"/>
      <c r="D734" s="2"/>
      <c r="E734" s="1"/>
    </row>
    <row r="735" ht="12.0" customHeight="1">
      <c r="B735" s="2"/>
      <c r="C735" s="2"/>
      <c r="D735" s="2"/>
      <c r="E735" s="1"/>
    </row>
    <row r="736" ht="12.0" customHeight="1">
      <c r="B736" s="2"/>
      <c r="C736" s="2"/>
      <c r="D736" s="2"/>
      <c r="E736" s="1"/>
    </row>
    <row r="737" ht="12.0" customHeight="1">
      <c r="B737" s="2"/>
      <c r="C737" s="2"/>
      <c r="D737" s="2"/>
      <c r="E737" s="1"/>
    </row>
    <row r="738" ht="12.0" customHeight="1">
      <c r="B738" s="2"/>
      <c r="C738" s="2"/>
      <c r="D738" s="2"/>
      <c r="E738" s="1"/>
    </row>
    <row r="739" ht="12.0" customHeight="1">
      <c r="B739" s="2"/>
      <c r="C739" s="2"/>
      <c r="D739" s="2"/>
      <c r="E739" s="1"/>
    </row>
    <row r="740" ht="12.0" customHeight="1">
      <c r="B740" s="2"/>
      <c r="C740" s="2"/>
      <c r="D740" s="2"/>
      <c r="E740" s="1"/>
    </row>
    <row r="741" ht="12.0" customHeight="1">
      <c r="B741" s="2"/>
      <c r="C741" s="2"/>
      <c r="D741" s="2"/>
      <c r="E741" s="1"/>
    </row>
    <row r="742" ht="12.0" customHeight="1">
      <c r="B742" s="2"/>
      <c r="C742" s="2"/>
      <c r="D742" s="2"/>
      <c r="E742" s="1"/>
    </row>
    <row r="743" ht="12.0" customHeight="1">
      <c r="B743" s="2"/>
      <c r="C743" s="2"/>
      <c r="D743" s="2"/>
      <c r="E743" s="1"/>
    </row>
    <row r="744" ht="12.0" customHeight="1">
      <c r="B744" s="2"/>
      <c r="C744" s="2"/>
      <c r="D744" s="2"/>
      <c r="E744" s="1"/>
    </row>
    <row r="745" ht="12.0" customHeight="1">
      <c r="B745" s="2"/>
      <c r="C745" s="2"/>
      <c r="D745" s="2"/>
      <c r="E745" s="1"/>
    </row>
    <row r="746" ht="12.0" customHeight="1">
      <c r="B746" s="2"/>
      <c r="C746" s="2"/>
      <c r="D746" s="2"/>
      <c r="E746" s="1"/>
    </row>
    <row r="747" ht="12.0" customHeight="1">
      <c r="B747" s="2"/>
      <c r="C747" s="2"/>
      <c r="D747" s="2"/>
      <c r="E747" s="1"/>
    </row>
    <row r="748" ht="12.0" customHeight="1">
      <c r="B748" s="2"/>
      <c r="C748" s="2"/>
      <c r="D748" s="2"/>
      <c r="E748" s="1"/>
    </row>
    <row r="749" ht="12.0" customHeight="1">
      <c r="B749" s="2"/>
      <c r="C749" s="2"/>
      <c r="D749" s="2"/>
      <c r="E749" s="1"/>
    </row>
    <row r="750" ht="12.0" customHeight="1">
      <c r="B750" s="2"/>
      <c r="C750" s="2"/>
      <c r="D750" s="2"/>
      <c r="E750" s="1"/>
    </row>
    <row r="751" ht="12.0" customHeight="1">
      <c r="B751" s="2"/>
      <c r="C751" s="2"/>
      <c r="D751" s="2"/>
      <c r="E751" s="1"/>
    </row>
    <row r="752" ht="12.0" customHeight="1">
      <c r="B752" s="2"/>
      <c r="C752" s="2"/>
      <c r="D752" s="2"/>
      <c r="E752" s="1"/>
    </row>
    <row r="753" ht="12.0" customHeight="1">
      <c r="B753" s="2"/>
      <c r="C753" s="2"/>
      <c r="D753" s="2"/>
      <c r="E753" s="1"/>
    </row>
    <row r="754" ht="12.0" customHeight="1">
      <c r="B754" s="2"/>
      <c r="C754" s="2"/>
      <c r="D754" s="2"/>
      <c r="E754" s="1"/>
    </row>
    <row r="755" ht="12.0" customHeight="1">
      <c r="B755" s="2"/>
      <c r="C755" s="2"/>
      <c r="D755" s="2"/>
      <c r="E755" s="1"/>
    </row>
    <row r="756" ht="12.0" customHeight="1">
      <c r="B756" s="2"/>
      <c r="C756" s="2"/>
      <c r="D756" s="2"/>
      <c r="E756" s="1"/>
    </row>
    <row r="757" ht="12.0" customHeight="1">
      <c r="B757" s="2"/>
      <c r="C757" s="2"/>
      <c r="D757" s="2"/>
      <c r="E757" s="1"/>
    </row>
    <row r="758" ht="12.0" customHeight="1">
      <c r="B758" s="2"/>
      <c r="C758" s="2"/>
      <c r="D758" s="2"/>
      <c r="E758" s="1"/>
    </row>
    <row r="759" ht="12.0" customHeight="1">
      <c r="B759" s="2"/>
      <c r="C759" s="2"/>
      <c r="D759" s="2"/>
      <c r="E759" s="1"/>
    </row>
    <row r="760" ht="12.0" customHeight="1">
      <c r="B760" s="2"/>
      <c r="C760" s="2"/>
      <c r="D760" s="2"/>
      <c r="E760" s="1"/>
    </row>
    <row r="761" ht="12.0" customHeight="1">
      <c r="B761" s="2"/>
      <c r="C761" s="2"/>
      <c r="D761" s="2"/>
      <c r="E761" s="1"/>
    </row>
    <row r="762" ht="12.0" customHeight="1">
      <c r="B762" s="2"/>
      <c r="C762" s="2"/>
      <c r="D762" s="2"/>
      <c r="E762" s="1"/>
    </row>
    <row r="763" ht="12.0" customHeight="1">
      <c r="B763" s="2"/>
      <c r="C763" s="2"/>
      <c r="D763" s="2"/>
      <c r="E763" s="1"/>
    </row>
    <row r="764" ht="12.0" customHeight="1">
      <c r="B764" s="2"/>
      <c r="C764" s="2"/>
      <c r="D764" s="2"/>
      <c r="E764" s="1"/>
    </row>
    <row r="765" ht="12.0" customHeight="1">
      <c r="B765" s="2"/>
      <c r="C765" s="2"/>
      <c r="D765" s="2"/>
      <c r="E765" s="1"/>
    </row>
    <row r="766" ht="12.0" customHeight="1">
      <c r="B766" s="2"/>
      <c r="C766" s="2"/>
      <c r="D766" s="2"/>
      <c r="E766" s="1"/>
    </row>
    <row r="767" ht="12.0" customHeight="1">
      <c r="B767" s="2"/>
      <c r="C767" s="2"/>
      <c r="D767" s="2"/>
      <c r="E767" s="1"/>
    </row>
    <row r="768" ht="12.0" customHeight="1">
      <c r="B768" s="2"/>
      <c r="C768" s="2"/>
      <c r="D768" s="2"/>
      <c r="E768" s="1"/>
    </row>
    <row r="769" ht="12.0" customHeight="1">
      <c r="B769" s="2"/>
      <c r="C769" s="2"/>
      <c r="D769" s="2"/>
      <c r="E769" s="1"/>
    </row>
    <row r="770" ht="12.0" customHeight="1">
      <c r="B770" s="2"/>
      <c r="C770" s="2"/>
      <c r="D770" s="2"/>
      <c r="E770" s="1"/>
    </row>
    <row r="771" ht="12.0" customHeight="1">
      <c r="B771" s="2"/>
      <c r="C771" s="2"/>
      <c r="D771" s="2"/>
      <c r="E771" s="1"/>
    </row>
    <row r="772" ht="12.0" customHeight="1">
      <c r="B772" s="2"/>
      <c r="C772" s="2"/>
      <c r="D772" s="2"/>
      <c r="E772" s="1"/>
    </row>
    <row r="773" ht="12.0" customHeight="1">
      <c r="B773" s="2"/>
      <c r="C773" s="2"/>
      <c r="D773" s="2"/>
      <c r="E773" s="1"/>
    </row>
    <row r="774" ht="12.0" customHeight="1">
      <c r="B774" s="2"/>
      <c r="C774" s="2"/>
      <c r="D774" s="2"/>
      <c r="E774" s="1"/>
    </row>
    <row r="775" ht="12.0" customHeight="1">
      <c r="B775" s="2"/>
      <c r="C775" s="2"/>
      <c r="D775" s="2"/>
      <c r="E775" s="1"/>
    </row>
    <row r="776" ht="12.0" customHeight="1">
      <c r="B776" s="2"/>
      <c r="C776" s="2"/>
      <c r="D776" s="2"/>
      <c r="E776" s="1"/>
    </row>
    <row r="777" ht="12.0" customHeight="1">
      <c r="B777" s="2"/>
      <c r="C777" s="2"/>
      <c r="D777" s="2"/>
      <c r="E777" s="1"/>
    </row>
    <row r="778" ht="12.0" customHeight="1">
      <c r="B778" s="2"/>
      <c r="C778" s="2"/>
      <c r="D778" s="2"/>
      <c r="E778" s="1"/>
    </row>
    <row r="779" ht="12.0" customHeight="1">
      <c r="B779" s="2"/>
      <c r="C779" s="2"/>
      <c r="D779" s="2"/>
      <c r="E779" s="1"/>
    </row>
    <row r="780" ht="12.0" customHeight="1">
      <c r="B780" s="2"/>
      <c r="C780" s="2"/>
      <c r="D780" s="2"/>
      <c r="E780" s="1"/>
    </row>
    <row r="781" ht="12.0" customHeight="1">
      <c r="B781" s="2"/>
      <c r="C781" s="2"/>
      <c r="D781" s="2"/>
      <c r="E781" s="1"/>
    </row>
    <row r="782" ht="12.0" customHeight="1">
      <c r="B782" s="2"/>
      <c r="C782" s="2"/>
      <c r="D782" s="2"/>
      <c r="E782" s="1"/>
    </row>
    <row r="783" ht="12.0" customHeight="1">
      <c r="B783" s="2"/>
      <c r="C783" s="2"/>
      <c r="D783" s="2"/>
      <c r="E783" s="1"/>
    </row>
    <row r="784" ht="12.0" customHeight="1">
      <c r="B784" s="2"/>
      <c r="C784" s="2"/>
      <c r="D784" s="2"/>
      <c r="E784" s="1"/>
    </row>
    <row r="785" ht="12.0" customHeight="1">
      <c r="B785" s="2"/>
      <c r="C785" s="2"/>
      <c r="D785" s="2"/>
      <c r="E785" s="1"/>
    </row>
    <row r="786" ht="12.0" customHeight="1">
      <c r="B786" s="2"/>
      <c r="C786" s="2"/>
      <c r="D786" s="2"/>
      <c r="E786" s="1"/>
    </row>
    <row r="787" ht="12.0" customHeight="1">
      <c r="B787" s="2"/>
      <c r="C787" s="2"/>
      <c r="D787" s="2"/>
      <c r="E787" s="1"/>
    </row>
    <row r="788" ht="12.0" customHeight="1">
      <c r="B788" s="2"/>
      <c r="C788" s="2"/>
      <c r="D788" s="2"/>
      <c r="E788" s="1"/>
    </row>
    <row r="789" ht="12.0" customHeight="1">
      <c r="B789" s="2"/>
      <c r="C789" s="2"/>
      <c r="D789" s="2"/>
      <c r="E789" s="1"/>
    </row>
    <row r="790" ht="12.0" customHeight="1">
      <c r="B790" s="2"/>
      <c r="C790" s="2"/>
      <c r="D790" s="2"/>
      <c r="E790" s="1"/>
    </row>
    <row r="791" ht="12.0" customHeight="1">
      <c r="B791" s="2"/>
      <c r="C791" s="2"/>
      <c r="D791" s="2"/>
      <c r="E791" s="1"/>
    </row>
    <row r="792" ht="12.0" customHeight="1">
      <c r="B792" s="2"/>
      <c r="C792" s="2"/>
      <c r="D792" s="2"/>
      <c r="E792" s="1"/>
    </row>
    <row r="793" ht="12.0" customHeight="1">
      <c r="B793" s="2"/>
      <c r="C793" s="2"/>
      <c r="D793" s="2"/>
      <c r="E793" s="1"/>
    </row>
    <row r="794" ht="12.0" customHeight="1">
      <c r="B794" s="2"/>
      <c r="C794" s="2"/>
      <c r="D794" s="2"/>
      <c r="E794" s="1"/>
    </row>
    <row r="795" ht="12.0" customHeight="1">
      <c r="B795" s="2"/>
      <c r="C795" s="2"/>
      <c r="D795" s="2"/>
      <c r="E795" s="1"/>
    </row>
    <row r="796" ht="12.0" customHeight="1">
      <c r="B796" s="2"/>
      <c r="C796" s="2"/>
      <c r="D796" s="2"/>
      <c r="E796" s="1"/>
    </row>
    <row r="797" ht="12.0" customHeight="1">
      <c r="B797" s="2"/>
      <c r="C797" s="2"/>
      <c r="D797" s="2"/>
      <c r="E797" s="1"/>
    </row>
    <row r="798" ht="12.0" customHeight="1">
      <c r="B798" s="2"/>
      <c r="C798" s="2"/>
      <c r="D798" s="2"/>
      <c r="E798" s="1"/>
    </row>
    <row r="799" ht="12.0" customHeight="1">
      <c r="B799" s="2"/>
      <c r="C799" s="2"/>
      <c r="D799" s="2"/>
      <c r="E799" s="1"/>
    </row>
    <row r="800" ht="12.0" customHeight="1">
      <c r="B800" s="2"/>
      <c r="C800" s="2"/>
      <c r="D800" s="2"/>
      <c r="E800" s="1"/>
    </row>
    <row r="801" ht="12.0" customHeight="1">
      <c r="B801" s="2"/>
      <c r="C801" s="2"/>
      <c r="D801" s="2"/>
      <c r="E801" s="1"/>
    </row>
    <row r="802" ht="12.0" customHeight="1">
      <c r="B802" s="2"/>
      <c r="C802" s="2"/>
      <c r="D802" s="2"/>
      <c r="E802" s="1"/>
    </row>
    <row r="803" ht="12.0" customHeight="1">
      <c r="B803" s="2"/>
      <c r="C803" s="2"/>
      <c r="D803" s="2"/>
      <c r="E803" s="1"/>
    </row>
    <row r="804" ht="12.0" customHeight="1">
      <c r="B804" s="2"/>
      <c r="C804" s="2"/>
      <c r="D804" s="2"/>
      <c r="E804" s="1"/>
    </row>
    <row r="805" ht="12.0" customHeight="1">
      <c r="B805" s="2"/>
      <c r="C805" s="2"/>
      <c r="D805" s="2"/>
      <c r="E805" s="1"/>
    </row>
    <row r="806" ht="12.0" customHeight="1">
      <c r="B806" s="2"/>
      <c r="C806" s="2"/>
      <c r="D806" s="2"/>
      <c r="E806" s="1"/>
    </row>
    <row r="807" ht="12.0" customHeight="1">
      <c r="B807" s="2"/>
      <c r="C807" s="2"/>
      <c r="D807" s="2"/>
      <c r="E807" s="1"/>
    </row>
    <row r="808" ht="12.0" customHeight="1">
      <c r="B808" s="2"/>
      <c r="C808" s="2"/>
      <c r="D808" s="2"/>
      <c r="E808" s="1"/>
    </row>
    <row r="809" ht="12.0" customHeight="1">
      <c r="B809" s="2"/>
      <c r="C809" s="2"/>
      <c r="D809" s="2"/>
      <c r="E809" s="1"/>
    </row>
    <row r="810" ht="12.0" customHeight="1">
      <c r="B810" s="2"/>
      <c r="C810" s="2"/>
      <c r="D810" s="2"/>
      <c r="E810" s="1"/>
    </row>
    <row r="811" ht="12.0" customHeight="1">
      <c r="B811" s="2"/>
      <c r="C811" s="2"/>
      <c r="D811" s="2"/>
      <c r="E811" s="1"/>
    </row>
    <row r="812" ht="12.0" customHeight="1">
      <c r="B812" s="2"/>
      <c r="C812" s="2"/>
      <c r="D812" s="2"/>
      <c r="E812" s="1"/>
    </row>
    <row r="813" ht="12.0" customHeight="1">
      <c r="B813" s="2"/>
      <c r="C813" s="2"/>
      <c r="D813" s="2"/>
      <c r="E813" s="1"/>
    </row>
    <row r="814" ht="12.0" customHeight="1">
      <c r="B814" s="2"/>
      <c r="C814" s="2"/>
      <c r="D814" s="2"/>
      <c r="E814" s="1"/>
    </row>
    <row r="815" ht="12.0" customHeight="1">
      <c r="B815" s="2"/>
      <c r="C815" s="2"/>
      <c r="D815" s="2"/>
      <c r="E815" s="1"/>
    </row>
    <row r="816" ht="12.0" customHeight="1">
      <c r="B816" s="2"/>
      <c r="C816" s="2"/>
      <c r="D816" s="2"/>
      <c r="E816" s="1"/>
    </row>
    <row r="817" ht="12.0" customHeight="1">
      <c r="B817" s="2"/>
      <c r="C817" s="2"/>
      <c r="D817" s="2"/>
      <c r="E817" s="1"/>
    </row>
    <row r="818" ht="12.0" customHeight="1">
      <c r="B818" s="2"/>
      <c r="C818" s="2"/>
      <c r="D818" s="2"/>
      <c r="E818" s="1"/>
    </row>
    <row r="819" ht="12.0" customHeight="1">
      <c r="B819" s="2"/>
      <c r="C819" s="2"/>
      <c r="D819" s="2"/>
      <c r="E819" s="1"/>
    </row>
    <row r="820" ht="12.0" customHeight="1">
      <c r="B820" s="2"/>
      <c r="C820" s="2"/>
      <c r="D820" s="2"/>
      <c r="E820" s="1"/>
    </row>
    <row r="821" ht="12.0" customHeight="1">
      <c r="B821" s="2"/>
      <c r="C821" s="2"/>
      <c r="D821" s="2"/>
      <c r="E821" s="1"/>
    </row>
    <row r="822" ht="12.0" customHeight="1">
      <c r="B822" s="2"/>
      <c r="C822" s="2"/>
      <c r="D822" s="2"/>
      <c r="E822" s="1"/>
    </row>
    <row r="823" ht="12.0" customHeight="1">
      <c r="B823" s="2"/>
      <c r="C823" s="2"/>
      <c r="D823" s="2"/>
      <c r="E823" s="1"/>
    </row>
    <row r="824" ht="12.0" customHeight="1">
      <c r="B824" s="2"/>
      <c r="C824" s="2"/>
      <c r="D824" s="2"/>
      <c r="E824" s="1"/>
    </row>
    <row r="825" ht="12.0" customHeight="1">
      <c r="B825" s="2"/>
      <c r="C825" s="2"/>
      <c r="D825" s="2"/>
      <c r="E825" s="1"/>
    </row>
    <row r="826" ht="12.0" customHeight="1">
      <c r="B826" s="2"/>
      <c r="C826" s="2"/>
      <c r="D826" s="2"/>
      <c r="E826" s="1"/>
    </row>
    <row r="827" ht="12.0" customHeight="1">
      <c r="B827" s="2"/>
      <c r="C827" s="2"/>
      <c r="D827" s="2"/>
      <c r="E827" s="1"/>
    </row>
    <row r="828" ht="12.0" customHeight="1">
      <c r="B828" s="2"/>
      <c r="C828" s="2"/>
      <c r="D828" s="2"/>
      <c r="E828" s="1"/>
    </row>
    <row r="829" ht="12.0" customHeight="1">
      <c r="B829" s="2"/>
      <c r="C829" s="2"/>
      <c r="D829" s="2"/>
      <c r="E829" s="1"/>
    </row>
    <row r="830" ht="12.0" customHeight="1">
      <c r="B830" s="2"/>
      <c r="C830" s="2"/>
      <c r="D830" s="2"/>
      <c r="E830" s="1"/>
    </row>
    <row r="831" ht="12.0" customHeight="1">
      <c r="B831" s="2"/>
      <c r="C831" s="2"/>
      <c r="D831" s="2"/>
      <c r="E831" s="1"/>
    </row>
    <row r="832" ht="12.0" customHeight="1">
      <c r="B832" s="2"/>
      <c r="C832" s="2"/>
      <c r="D832" s="2"/>
      <c r="E832" s="1"/>
    </row>
    <row r="833" ht="12.0" customHeight="1">
      <c r="B833" s="2"/>
      <c r="C833" s="2"/>
      <c r="D833" s="2"/>
      <c r="E833" s="1"/>
    </row>
    <row r="834" ht="12.0" customHeight="1">
      <c r="B834" s="2"/>
      <c r="C834" s="2"/>
      <c r="D834" s="2"/>
      <c r="E834" s="1"/>
    </row>
    <row r="835" ht="12.0" customHeight="1">
      <c r="B835" s="2"/>
      <c r="C835" s="2"/>
      <c r="D835" s="2"/>
      <c r="E835" s="1"/>
    </row>
    <row r="836" ht="12.0" customHeight="1">
      <c r="B836" s="2"/>
      <c r="C836" s="2"/>
      <c r="D836" s="2"/>
      <c r="E836" s="1"/>
    </row>
    <row r="837" ht="12.0" customHeight="1">
      <c r="B837" s="2"/>
      <c r="C837" s="2"/>
      <c r="D837" s="2"/>
      <c r="E837" s="1"/>
    </row>
    <row r="838" ht="12.0" customHeight="1">
      <c r="B838" s="2"/>
      <c r="C838" s="2"/>
      <c r="D838" s="2"/>
      <c r="E838" s="1"/>
    </row>
    <row r="839" ht="12.0" customHeight="1">
      <c r="B839" s="2"/>
      <c r="C839" s="2"/>
      <c r="D839" s="2"/>
      <c r="E839" s="1"/>
    </row>
    <row r="840" ht="12.0" customHeight="1">
      <c r="B840" s="2"/>
      <c r="C840" s="2"/>
      <c r="D840" s="2"/>
      <c r="E840" s="1"/>
    </row>
    <row r="841" ht="12.0" customHeight="1">
      <c r="B841" s="2"/>
      <c r="C841" s="2"/>
      <c r="D841" s="2"/>
      <c r="E841" s="1"/>
    </row>
    <row r="842" ht="12.0" customHeight="1">
      <c r="B842" s="2"/>
      <c r="C842" s="2"/>
      <c r="D842" s="2"/>
      <c r="E842" s="1"/>
    </row>
    <row r="843" ht="12.0" customHeight="1">
      <c r="B843" s="2"/>
      <c r="C843" s="2"/>
      <c r="D843" s="2"/>
      <c r="E843" s="1"/>
    </row>
    <row r="844" ht="12.0" customHeight="1">
      <c r="B844" s="2"/>
      <c r="C844" s="2"/>
      <c r="D844" s="2"/>
      <c r="E844" s="1"/>
    </row>
    <row r="845" ht="12.0" customHeight="1">
      <c r="B845" s="2"/>
      <c r="C845" s="2"/>
      <c r="D845" s="2"/>
      <c r="E845" s="1"/>
    </row>
    <row r="846" ht="12.0" customHeight="1">
      <c r="B846" s="2"/>
      <c r="C846" s="2"/>
      <c r="D846" s="2"/>
      <c r="E846" s="1"/>
    </row>
    <row r="847" ht="12.0" customHeight="1">
      <c r="B847" s="2"/>
      <c r="C847" s="2"/>
      <c r="D847" s="2"/>
      <c r="E847" s="1"/>
    </row>
    <row r="848" ht="12.0" customHeight="1">
      <c r="B848" s="2"/>
      <c r="C848" s="2"/>
      <c r="D848" s="2"/>
      <c r="E848" s="1"/>
    </row>
    <row r="849" ht="12.0" customHeight="1">
      <c r="B849" s="2"/>
      <c r="C849" s="2"/>
      <c r="D849" s="2"/>
      <c r="E849" s="1"/>
    </row>
    <row r="850" ht="12.0" customHeight="1">
      <c r="B850" s="2"/>
      <c r="C850" s="2"/>
      <c r="D850" s="2"/>
      <c r="E850" s="1"/>
    </row>
    <row r="851" ht="12.0" customHeight="1">
      <c r="B851" s="2"/>
      <c r="C851" s="2"/>
      <c r="D851" s="2"/>
      <c r="E851" s="1"/>
    </row>
    <row r="852" ht="12.0" customHeight="1">
      <c r="B852" s="2"/>
      <c r="C852" s="2"/>
      <c r="D852" s="2"/>
      <c r="E852" s="1"/>
    </row>
    <row r="853" ht="12.0" customHeight="1">
      <c r="B853" s="2"/>
      <c r="C853" s="2"/>
      <c r="D853" s="2"/>
      <c r="E853" s="1"/>
    </row>
    <row r="854" ht="12.0" customHeight="1">
      <c r="B854" s="2"/>
      <c r="C854" s="2"/>
      <c r="D854" s="2"/>
      <c r="E854" s="1"/>
    </row>
    <row r="855" ht="12.0" customHeight="1">
      <c r="B855" s="2"/>
      <c r="C855" s="2"/>
      <c r="D855" s="2"/>
      <c r="E855" s="1"/>
    </row>
    <row r="856" ht="12.0" customHeight="1">
      <c r="B856" s="2"/>
      <c r="C856" s="2"/>
      <c r="D856" s="2"/>
      <c r="E856" s="1"/>
    </row>
    <row r="857" ht="12.0" customHeight="1">
      <c r="B857" s="2"/>
      <c r="C857" s="2"/>
      <c r="D857" s="2"/>
      <c r="E857" s="1"/>
    </row>
    <row r="858" ht="12.0" customHeight="1">
      <c r="B858" s="2"/>
      <c r="C858" s="2"/>
      <c r="D858" s="2"/>
      <c r="E858" s="1"/>
    </row>
    <row r="859" ht="12.0" customHeight="1">
      <c r="B859" s="2"/>
      <c r="C859" s="2"/>
      <c r="D859" s="2"/>
      <c r="E859" s="1"/>
    </row>
    <row r="860" ht="12.0" customHeight="1">
      <c r="B860" s="2"/>
      <c r="C860" s="2"/>
      <c r="D860" s="2"/>
      <c r="E860" s="1"/>
    </row>
    <row r="861" ht="12.0" customHeight="1">
      <c r="B861" s="2"/>
      <c r="C861" s="2"/>
      <c r="D861" s="2"/>
      <c r="E861" s="1"/>
    </row>
    <row r="862" ht="12.0" customHeight="1">
      <c r="B862" s="2"/>
      <c r="C862" s="2"/>
      <c r="D862" s="2"/>
      <c r="E862" s="1"/>
    </row>
    <row r="863" ht="12.0" customHeight="1">
      <c r="B863" s="2"/>
      <c r="C863" s="2"/>
      <c r="D863" s="2"/>
      <c r="E863" s="1"/>
    </row>
    <row r="864" ht="12.0" customHeight="1">
      <c r="B864" s="2"/>
      <c r="C864" s="2"/>
      <c r="D864" s="2"/>
      <c r="E864" s="1"/>
    </row>
    <row r="865" ht="12.0" customHeight="1">
      <c r="B865" s="2"/>
      <c r="C865" s="2"/>
      <c r="D865" s="2"/>
      <c r="E865" s="1"/>
    </row>
    <row r="866" ht="12.0" customHeight="1">
      <c r="B866" s="2"/>
      <c r="C866" s="2"/>
      <c r="D866" s="2"/>
      <c r="E866" s="1"/>
    </row>
    <row r="867" ht="12.0" customHeight="1">
      <c r="B867" s="2"/>
      <c r="C867" s="2"/>
      <c r="D867" s="2"/>
      <c r="E867" s="1"/>
    </row>
    <row r="868" ht="12.0" customHeight="1">
      <c r="B868" s="2"/>
      <c r="C868" s="2"/>
      <c r="D868" s="2"/>
      <c r="E868" s="1"/>
    </row>
    <row r="869" ht="12.0" customHeight="1">
      <c r="B869" s="2"/>
      <c r="C869" s="2"/>
      <c r="D869" s="2"/>
      <c r="E869" s="1"/>
    </row>
    <row r="870" ht="12.0" customHeight="1">
      <c r="B870" s="2"/>
      <c r="C870" s="2"/>
      <c r="D870" s="2"/>
      <c r="E870" s="1"/>
    </row>
    <row r="871" ht="12.0" customHeight="1">
      <c r="B871" s="2"/>
      <c r="C871" s="2"/>
      <c r="D871" s="2"/>
      <c r="E871" s="1"/>
    </row>
    <row r="872" ht="12.0" customHeight="1">
      <c r="B872" s="2"/>
      <c r="C872" s="2"/>
      <c r="D872" s="2"/>
      <c r="E872" s="1"/>
    </row>
    <row r="873" ht="12.0" customHeight="1">
      <c r="B873" s="2"/>
      <c r="C873" s="2"/>
      <c r="D873" s="2"/>
      <c r="E873" s="1"/>
    </row>
    <row r="874" ht="12.0" customHeight="1">
      <c r="B874" s="2"/>
      <c r="C874" s="2"/>
      <c r="D874" s="2"/>
      <c r="E874" s="1"/>
    </row>
    <row r="875" ht="12.0" customHeight="1">
      <c r="B875" s="2"/>
      <c r="C875" s="2"/>
      <c r="D875" s="2"/>
      <c r="E875" s="1"/>
    </row>
    <row r="876" ht="12.0" customHeight="1">
      <c r="B876" s="2"/>
      <c r="C876" s="2"/>
      <c r="D876" s="2"/>
      <c r="E876" s="1"/>
    </row>
    <row r="877" ht="12.0" customHeight="1">
      <c r="B877" s="2"/>
      <c r="C877" s="2"/>
      <c r="D877" s="2"/>
      <c r="E877" s="1"/>
    </row>
    <row r="878" ht="12.0" customHeight="1">
      <c r="B878" s="2"/>
      <c r="C878" s="2"/>
      <c r="D878" s="2"/>
      <c r="E878" s="1"/>
    </row>
    <row r="879" ht="12.0" customHeight="1">
      <c r="B879" s="2"/>
      <c r="C879" s="2"/>
      <c r="D879" s="2"/>
      <c r="E879" s="1"/>
    </row>
    <row r="880" ht="12.0" customHeight="1">
      <c r="B880" s="2"/>
      <c r="C880" s="2"/>
      <c r="D880" s="2"/>
      <c r="E880" s="1"/>
    </row>
    <row r="881" ht="12.0" customHeight="1">
      <c r="B881" s="2"/>
      <c r="C881" s="2"/>
      <c r="D881" s="2"/>
      <c r="E881" s="1"/>
    </row>
    <row r="882" ht="12.0" customHeight="1">
      <c r="B882" s="2"/>
      <c r="C882" s="2"/>
      <c r="D882" s="2"/>
      <c r="E882" s="1"/>
    </row>
    <row r="883" ht="12.0" customHeight="1">
      <c r="B883" s="2"/>
      <c r="C883" s="2"/>
      <c r="D883" s="2"/>
      <c r="E883" s="1"/>
    </row>
    <row r="884" ht="12.0" customHeight="1">
      <c r="B884" s="2"/>
      <c r="C884" s="2"/>
      <c r="D884" s="2"/>
      <c r="E884" s="1"/>
    </row>
    <row r="885" ht="12.0" customHeight="1">
      <c r="B885" s="2"/>
      <c r="C885" s="2"/>
      <c r="D885" s="2"/>
      <c r="E885" s="1"/>
    </row>
    <row r="886" ht="12.0" customHeight="1">
      <c r="B886" s="2"/>
      <c r="C886" s="2"/>
      <c r="D886" s="2"/>
      <c r="E886" s="1"/>
    </row>
    <row r="887" ht="12.0" customHeight="1">
      <c r="B887" s="2"/>
      <c r="C887" s="2"/>
      <c r="D887" s="2"/>
      <c r="E887" s="1"/>
    </row>
    <row r="888" ht="12.0" customHeight="1">
      <c r="B888" s="2"/>
      <c r="C888" s="2"/>
      <c r="D888" s="2"/>
      <c r="E888" s="1"/>
    </row>
    <row r="889" ht="12.0" customHeight="1">
      <c r="B889" s="2"/>
      <c r="C889" s="2"/>
      <c r="D889" s="2"/>
      <c r="E889" s="1"/>
    </row>
    <row r="890" ht="12.0" customHeight="1">
      <c r="B890" s="2"/>
      <c r="C890" s="2"/>
      <c r="D890" s="2"/>
      <c r="E890" s="1"/>
    </row>
    <row r="891" ht="12.0" customHeight="1">
      <c r="B891" s="2"/>
      <c r="C891" s="2"/>
      <c r="D891" s="2"/>
      <c r="E891" s="1"/>
    </row>
    <row r="892" ht="12.0" customHeight="1">
      <c r="B892" s="2"/>
      <c r="C892" s="2"/>
      <c r="D892" s="2"/>
      <c r="E892" s="1"/>
    </row>
    <row r="893" ht="12.0" customHeight="1">
      <c r="B893" s="2"/>
      <c r="C893" s="2"/>
      <c r="D893" s="2"/>
      <c r="E893" s="1"/>
    </row>
    <row r="894" ht="12.0" customHeight="1">
      <c r="B894" s="2"/>
      <c r="C894" s="2"/>
      <c r="D894" s="2"/>
      <c r="E894" s="1"/>
    </row>
    <row r="895" ht="12.0" customHeight="1">
      <c r="B895" s="2"/>
      <c r="C895" s="2"/>
      <c r="D895" s="2"/>
      <c r="E895" s="1"/>
    </row>
    <row r="896" ht="12.0" customHeight="1">
      <c r="B896" s="2"/>
      <c r="C896" s="2"/>
      <c r="D896" s="2"/>
      <c r="E896" s="1"/>
    </row>
    <row r="897" ht="12.0" customHeight="1">
      <c r="B897" s="2"/>
      <c r="C897" s="2"/>
      <c r="D897" s="2"/>
      <c r="E897" s="1"/>
    </row>
    <row r="898" ht="12.0" customHeight="1">
      <c r="B898" s="2"/>
      <c r="C898" s="2"/>
      <c r="D898" s="2"/>
      <c r="E898" s="1"/>
    </row>
    <row r="899" ht="12.0" customHeight="1">
      <c r="B899" s="2"/>
      <c r="C899" s="2"/>
      <c r="D899" s="2"/>
      <c r="E899" s="1"/>
    </row>
    <row r="900" ht="12.0" customHeight="1">
      <c r="B900" s="2"/>
      <c r="C900" s="2"/>
      <c r="D900" s="2"/>
      <c r="E900" s="1"/>
    </row>
    <row r="901" ht="12.0" customHeight="1">
      <c r="B901" s="2"/>
      <c r="C901" s="2"/>
      <c r="D901" s="2"/>
      <c r="E901" s="1"/>
    </row>
    <row r="902" ht="12.0" customHeight="1">
      <c r="B902" s="2"/>
      <c r="C902" s="2"/>
      <c r="D902" s="2"/>
      <c r="E902" s="1"/>
    </row>
    <row r="903" ht="12.0" customHeight="1">
      <c r="B903" s="2"/>
      <c r="C903" s="2"/>
      <c r="D903" s="2"/>
      <c r="E903" s="1"/>
    </row>
    <row r="904" ht="12.0" customHeight="1">
      <c r="B904" s="2"/>
      <c r="C904" s="2"/>
      <c r="D904" s="2"/>
      <c r="E904" s="1"/>
    </row>
    <row r="905" ht="12.0" customHeight="1">
      <c r="B905" s="2"/>
      <c r="C905" s="2"/>
      <c r="D905" s="2"/>
      <c r="E905" s="1"/>
    </row>
    <row r="906" ht="12.0" customHeight="1">
      <c r="B906" s="2"/>
      <c r="C906" s="2"/>
      <c r="D906" s="2"/>
      <c r="E906" s="1"/>
    </row>
    <row r="907" ht="12.0" customHeight="1">
      <c r="B907" s="2"/>
      <c r="C907" s="2"/>
      <c r="D907" s="2"/>
      <c r="E907" s="1"/>
    </row>
    <row r="908" ht="12.0" customHeight="1">
      <c r="B908" s="2"/>
      <c r="C908" s="2"/>
      <c r="D908" s="2"/>
      <c r="E908" s="1"/>
    </row>
    <row r="909" ht="12.0" customHeight="1">
      <c r="B909" s="2"/>
      <c r="C909" s="2"/>
      <c r="D909" s="2"/>
      <c r="E909" s="1"/>
    </row>
    <row r="910" ht="12.0" customHeight="1">
      <c r="B910" s="2"/>
      <c r="C910" s="2"/>
      <c r="D910" s="2"/>
      <c r="E910" s="1"/>
    </row>
    <row r="911" ht="12.0" customHeight="1">
      <c r="B911" s="2"/>
      <c r="C911" s="2"/>
      <c r="D911" s="2"/>
      <c r="E911" s="1"/>
    </row>
    <row r="912" ht="12.0" customHeight="1">
      <c r="B912" s="2"/>
      <c r="C912" s="2"/>
      <c r="D912" s="2"/>
      <c r="E912" s="1"/>
    </row>
    <row r="913" ht="12.0" customHeight="1">
      <c r="B913" s="2"/>
      <c r="C913" s="2"/>
      <c r="D913" s="2"/>
      <c r="E913" s="1"/>
    </row>
    <row r="914" ht="12.0" customHeight="1">
      <c r="B914" s="2"/>
      <c r="C914" s="2"/>
      <c r="D914" s="2"/>
      <c r="E914" s="1"/>
    </row>
    <row r="915" ht="12.0" customHeight="1">
      <c r="B915" s="2"/>
      <c r="C915" s="2"/>
      <c r="D915" s="2"/>
      <c r="E915" s="1"/>
    </row>
    <row r="916" ht="12.0" customHeight="1">
      <c r="B916" s="2"/>
      <c r="C916" s="2"/>
      <c r="D916" s="2"/>
      <c r="E916" s="1"/>
    </row>
    <row r="917" ht="12.0" customHeight="1">
      <c r="B917" s="2"/>
      <c r="C917" s="2"/>
      <c r="D917" s="2"/>
      <c r="E917" s="1"/>
    </row>
    <row r="918" ht="12.0" customHeight="1">
      <c r="B918" s="2"/>
      <c r="C918" s="2"/>
      <c r="D918" s="2"/>
      <c r="E918" s="1"/>
    </row>
    <row r="919" ht="12.0" customHeight="1">
      <c r="B919" s="2"/>
      <c r="C919" s="2"/>
      <c r="D919" s="2"/>
      <c r="E919" s="1"/>
    </row>
    <row r="920" ht="12.0" customHeight="1">
      <c r="B920" s="2"/>
      <c r="C920" s="2"/>
      <c r="D920" s="2"/>
      <c r="E920" s="1"/>
    </row>
    <row r="921" ht="12.0" customHeight="1">
      <c r="B921" s="2"/>
      <c r="C921" s="2"/>
      <c r="D921" s="2"/>
      <c r="E921" s="1"/>
    </row>
    <row r="922" ht="12.0" customHeight="1">
      <c r="B922" s="2"/>
      <c r="C922" s="2"/>
      <c r="D922" s="2"/>
      <c r="E922" s="1"/>
    </row>
    <row r="923" ht="12.0" customHeight="1">
      <c r="B923" s="2"/>
      <c r="C923" s="2"/>
      <c r="D923" s="2"/>
      <c r="E923" s="1"/>
    </row>
    <row r="924" ht="12.0" customHeight="1">
      <c r="B924" s="2"/>
      <c r="C924" s="2"/>
      <c r="D924" s="2"/>
      <c r="E924" s="1"/>
    </row>
    <row r="925" ht="12.0" customHeight="1">
      <c r="B925" s="2"/>
      <c r="C925" s="2"/>
      <c r="D925" s="2"/>
      <c r="E925" s="1"/>
    </row>
    <row r="926" ht="12.0" customHeight="1">
      <c r="B926" s="2"/>
      <c r="C926" s="2"/>
      <c r="D926" s="2"/>
      <c r="E926" s="1"/>
    </row>
    <row r="927" ht="12.0" customHeight="1">
      <c r="B927" s="2"/>
      <c r="C927" s="2"/>
      <c r="D927" s="2"/>
      <c r="E927" s="1"/>
    </row>
    <row r="928" ht="12.0" customHeight="1">
      <c r="B928" s="2"/>
      <c r="C928" s="2"/>
      <c r="D928" s="2"/>
      <c r="E928" s="1"/>
    </row>
    <row r="929" ht="12.0" customHeight="1">
      <c r="B929" s="2"/>
      <c r="C929" s="2"/>
      <c r="D929" s="2"/>
      <c r="E929" s="1"/>
    </row>
    <row r="930" ht="12.0" customHeight="1">
      <c r="B930" s="2"/>
      <c r="C930" s="2"/>
      <c r="D930" s="2"/>
      <c r="E930" s="1"/>
    </row>
    <row r="931" ht="12.0" customHeight="1">
      <c r="B931" s="2"/>
      <c r="C931" s="2"/>
      <c r="D931" s="2"/>
      <c r="E931" s="1"/>
    </row>
    <row r="932" ht="12.0" customHeight="1">
      <c r="B932" s="2"/>
      <c r="C932" s="2"/>
      <c r="D932" s="2"/>
      <c r="E932" s="1"/>
    </row>
    <row r="933" ht="12.0" customHeight="1">
      <c r="B933" s="2"/>
      <c r="C933" s="2"/>
      <c r="D933" s="2"/>
      <c r="E933" s="1"/>
    </row>
    <row r="934" ht="12.0" customHeight="1">
      <c r="B934" s="2"/>
      <c r="C934" s="2"/>
      <c r="D934" s="2"/>
      <c r="E934" s="1"/>
    </row>
    <row r="935" ht="12.0" customHeight="1">
      <c r="B935" s="2"/>
      <c r="C935" s="2"/>
      <c r="D935" s="2"/>
      <c r="E935" s="1"/>
    </row>
    <row r="936" ht="12.0" customHeight="1">
      <c r="B936" s="2"/>
      <c r="C936" s="2"/>
      <c r="D936" s="2"/>
      <c r="E936" s="1"/>
    </row>
    <row r="937" ht="12.0" customHeight="1">
      <c r="B937" s="2"/>
      <c r="C937" s="2"/>
      <c r="D937" s="2"/>
      <c r="E937" s="1"/>
    </row>
    <row r="938" ht="12.0" customHeight="1">
      <c r="B938" s="2"/>
      <c r="C938" s="2"/>
      <c r="D938" s="2"/>
      <c r="E938" s="1"/>
    </row>
    <row r="939" ht="12.0" customHeight="1">
      <c r="B939" s="2"/>
      <c r="C939" s="2"/>
      <c r="D939" s="2"/>
      <c r="E939" s="1"/>
    </row>
    <row r="940" ht="12.0" customHeight="1">
      <c r="B940" s="2"/>
      <c r="C940" s="2"/>
      <c r="D940" s="2"/>
      <c r="E940" s="1"/>
    </row>
    <row r="941" ht="12.0" customHeight="1">
      <c r="B941" s="2"/>
      <c r="C941" s="2"/>
      <c r="D941" s="2"/>
      <c r="E941" s="1"/>
    </row>
    <row r="942" ht="12.0" customHeight="1">
      <c r="B942" s="2"/>
      <c r="C942" s="2"/>
      <c r="D942" s="2"/>
      <c r="E942" s="1"/>
    </row>
    <row r="943" ht="12.0" customHeight="1">
      <c r="B943" s="2"/>
      <c r="C943" s="2"/>
      <c r="D943" s="2"/>
      <c r="E943" s="1"/>
    </row>
    <row r="944" ht="12.0" customHeight="1">
      <c r="B944" s="2"/>
      <c r="C944" s="2"/>
      <c r="D944" s="2"/>
      <c r="E944" s="1"/>
    </row>
    <row r="945" ht="12.0" customHeight="1">
      <c r="B945" s="2"/>
      <c r="C945" s="2"/>
      <c r="D945" s="2"/>
      <c r="E945" s="1"/>
    </row>
    <row r="946" ht="12.0" customHeight="1">
      <c r="B946" s="2"/>
      <c r="C946" s="2"/>
      <c r="D946" s="2"/>
      <c r="E946" s="1"/>
    </row>
    <row r="947" ht="12.0" customHeight="1">
      <c r="B947" s="2"/>
      <c r="C947" s="2"/>
      <c r="D947" s="2"/>
      <c r="E947" s="1"/>
    </row>
    <row r="948" ht="12.0" customHeight="1">
      <c r="B948" s="2"/>
      <c r="C948" s="2"/>
      <c r="D948" s="2"/>
      <c r="E948" s="1"/>
    </row>
    <row r="949" ht="12.0" customHeight="1">
      <c r="B949" s="2"/>
      <c r="C949" s="2"/>
      <c r="D949" s="2"/>
      <c r="E949" s="1"/>
    </row>
    <row r="950" ht="12.0" customHeight="1">
      <c r="B950" s="2"/>
      <c r="C950" s="2"/>
      <c r="D950" s="2"/>
      <c r="E950" s="1"/>
    </row>
    <row r="951" ht="12.0" customHeight="1">
      <c r="B951" s="2"/>
      <c r="C951" s="2"/>
      <c r="D951" s="2"/>
      <c r="E951" s="1"/>
    </row>
    <row r="952" ht="12.0" customHeight="1">
      <c r="B952" s="2"/>
      <c r="C952" s="2"/>
      <c r="D952" s="2"/>
      <c r="E952" s="1"/>
    </row>
    <row r="953" ht="12.0" customHeight="1">
      <c r="B953" s="2"/>
      <c r="C953" s="2"/>
      <c r="D953" s="2"/>
      <c r="E953" s="1"/>
    </row>
    <row r="954" ht="12.0" customHeight="1">
      <c r="B954" s="2"/>
      <c r="C954" s="2"/>
      <c r="D954" s="2"/>
      <c r="E954" s="1"/>
    </row>
    <row r="955" ht="12.0" customHeight="1">
      <c r="B955" s="2"/>
      <c r="C955" s="2"/>
      <c r="D955" s="2"/>
      <c r="E955" s="1"/>
    </row>
    <row r="956" ht="12.0" customHeight="1">
      <c r="B956" s="2"/>
      <c r="C956" s="2"/>
      <c r="D956" s="2"/>
      <c r="E956" s="1"/>
    </row>
    <row r="957" ht="12.0" customHeight="1">
      <c r="B957" s="2"/>
      <c r="C957" s="2"/>
      <c r="D957" s="2"/>
      <c r="E957" s="1"/>
    </row>
    <row r="958" ht="12.0" customHeight="1">
      <c r="B958" s="2"/>
      <c r="C958" s="2"/>
      <c r="D958" s="2"/>
      <c r="E958" s="1"/>
    </row>
    <row r="959" ht="12.0" customHeight="1">
      <c r="B959" s="2"/>
      <c r="C959" s="2"/>
      <c r="D959" s="2"/>
      <c r="E959" s="1"/>
    </row>
    <row r="960" ht="12.0" customHeight="1">
      <c r="B960" s="2"/>
      <c r="C960" s="2"/>
      <c r="D960" s="2"/>
      <c r="E960" s="1"/>
    </row>
    <row r="961" ht="12.0" customHeight="1">
      <c r="B961" s="2"/>
      <c r="C961" s="2"/>
      <c r="D961" s="2"/>
      <c r="E961" s="1"/>
    </row>
    <row r="962" ht="12.0" customHeight="1">
      <c r="B962" s="2"/>
      <c r="C962" s="2"/>
      <c r="D962" s="2"/>
      <c r="E962" s="1"/>
    </row>
    <row r="963" ht="12.0" customHeight="1">
      <c r="B963" s="2"/>
      <c r="C963" s="2"/>
      <c r="D963" s="2"/>
      <c r="E963" s="1"/>
    </row>
    <row r="964" ht="12.0" customHeight="1">
      <c r="B964" s="2"/>
      <c r="C964" s="2"/>
      <c r="D964" s="2"/>
      <c r="E964" s="1"/>
    </row>
    <row r="965" ht="12.0" customHeight="1">
      <c r="B965" s="2"/>
      <c r="C965" s="2"/>
      <c r="D965" s="2"/>
      <c r="E965" s="1"/>
    </row>
    <row r="966" ht="12.0" customHeight="1">
      <c r="B966" s="2"/>
      <c r="C966" s="2"/>
      <c r="D966" s="2"/>
      <c r="E966" s="1"/>
    </row>
    <row r="967" ht="12.0" customHeight="1">
      <c r="B967" s="2"/>
      <c r="C967" s="2"/>
      <c r="D967" s="2"/>
      <c r="E967" s="1"/>
    </row>
    <row r="968" ht="12.0" customHeight="1">
      <c r="B968" s="2"/>
      <c r="C968" s="2"/>
      <c r="D968" s="2"/>
      <c r="E968" s="1"/>
    </row>
    <row r="969" ht="12.0" customHeight="1">
      <c r="B969" s="2"/>
      <c r="C969" s="2"/>
      <c r="D969" s="2"/>
      <c r="E969" s="1"/>
    </row>
    <row r="970" ht="12.0" customHeight="1">
      <c r="B970" s="2"/>
      <c r="C970" s="2"/>
      <c r="D970" s="2"/>
      <c r="E970" s="1"/>
    </row>
    <row r="971" ht="12.0" customHeight="1">
      <c r="B971" s="2"/>
      <c r="C971" s="2"/>
      <c r="D971" s="2"/>
      <c r="E971" s="1"/>
    </row>
    <row r="972" ht="12.0" customHeight="1">
      <c r="B972" s="2"/>
      <c r="C972" s="2"/>
      <c r="D972" s="2"/>
      <c r="E972" s="1"/>
    </row>
    <row r="973" ht="12.0" customHeight="1">
      <c r="B973" s="2"/>
      <c r="C973" s="2"/>
      <c r="D973" s="2"/>
      <c r="E973" s="1"/>
    </row>
    <row r="974" ht="12.0" customHeight="1">
      <c r="B974" s="2"/>
      <c r="C974" s="2"/>
      <c r="D974" s="2"/>
      <c r="E974" s="1"/>
    </row>
    <row r="975" ht="12.0" customHeight="1">
      <c r="B975" s="2"/>
      <c r="C975" s="2"/>
      <c r="D975" s="2"/>
      <c r="E975" s="1"/>
    </row>
    <row r="976" ht="12.0" customHeight="1">
      <c r="B976" s="2"/>
      <c r="C976" s="2"/>
      <c r="D976" s="2"/>
      <c r="E976" s="1"/>
    </row>
    <row r="977" ht="12.0" customHeight="1">
      <c r="B977" s="2"/>
      <c r="C977" s="2"/>
      <c r="D977" s="2"/>
      <c r="E977" s="1"/>
    </row>
    <row r="978" ht="12.0" customHeight="1">
      <c r="B978" s="2"/>
      <c r="C978" s="2"/>
      <c r="D978" s="2"/>
      <c r="E978" s="1"/>
    </row>
    <row r="979" ht="12.0" customHeight="1">
      <c r="B979" s="2"/>
      <c r="C979" s="2"/>
      <c r="D979" s="2"/>
      <c r="E979" s="1"/>
    </row>
    <row r="980" ht="12.0" customHeight="1">
      <c r="B980" s="2"/>
      <c r="C980" s="2"/>
      <c r="D980" s="2"/>
      <c r="E980" s="1"/>
    </row>
    <row r="981" ht="12.0" customHeight="1">
      <c r="B981" s="2"/>
      <c r="C981" s="2"/>
      <c r="D981" s="2"/>
      <c r="E981" s="1"/>
    </row>
    <row r="982" ht="12.0" customHeight="1">
      <c r="B982" s="2"/>
      <c r="C982" s="2"/>
      <c r="D982" s="2"/>
      <c r="E982" s="1"/>
    </row>
    <row r="983" ht="12.0" customHeight="1">
      <c r="B983" s="2"/>
      <c r="C983" s="2"/>
      <c r="D983" s="2"/>
      <c r="E983" s="1"/>
    </row>
    <row r="984" ht="12.0" customHeight="1">
      <c r="B984" s="2"/>
      <c r="C984" s="2"/>
      <c r="D984" s="2"/>
      <c r="E984" s="1"/>
    </row>
    <row r="985" ht="12.0" customHeight="1">
      <c r="B985" s="2"/>
      <c r="C985" s="2"/>
      <c r="D985" s="2"/>
      <c r="E985" s="1"/>
    </row>
    <row r="986" ht="12.0" customHeight="1">
      <c r="B986" s="2"/>
      <c r="C986" s="2"/>
      <c r="D986" s="2"/>
      <c r="E986" s="1"/>
    </row>
    <row r="987" ht="12.0" customHeight="1">
      <c r="B987" s="2"/>
      <c r="C987" s="2"/>
      <c r="D987" s="2"/>
      <c r="E987" s="1"/>
    </row>
    <row r="988" ht="12.0" customHeight="1">
      <c r="B988" s="2"/>
      <c r="C988" s="2"/>
      <c r="D988" s="2"/>
      <c r="E988" s="1"/>
    </row>
    <row r="989" ht="12.0" customHeight="1">
      <c r="B989" s="2"/>
      <c r="C989" s="2"/>
      <c r="D989" s="2"/>
      <c r="E989" s="1"/>
    </row>
    <row r="990" ht="12.0" customHeight="1">
      <c r="B990" s="2"/>
      <c r="C990" s="2"/>
      <c r="D990" s="2"/>
      <c r="E990" s="1"/>
    </row>
    <row r="991" ht="12.0" customHeight="1">
      <c r="B991" s="2"/>
      <c r="C991" s="2"/>
      <c r="D991" s="2"/>
      <c r="E991" s="1"/>
    </row>
    <row r="992" ht="12.0" customHeight="1">
      <c r="B992" s="2"/>
      <c r="C992" s="2"/>
      <c r="D992" s="2"/>
      <c r="E992" s="1"/>
    </row>
    <row r="993" ht="12.0" customHeight="1">
      <c r="B993" s="2"/>
      <c r="C993" s="2"/>
      <c r="D993" s="2"/>
      <c r="E993" s="1"/>
    </row>
    <row r="994" ht="12.0" customHeight="1">
      <c r="B994" s="2"/>
      <c r="C994" s="2"/>
      <c r="D994" s="2"/>
      <c r="E994" s="1"/>
    </row>
    <row r="995" ht="12.0" customHeight="1">
      <c r="B995" s="2"/>
      <c r="C995" s="2"/>
      <c r="D995" s="2"/>
      <c r="E995" s="1"/>
    </row>
    <row r="996" ht="12.0" customHeight="1">
      <c r="B996" s="2"/>
      <c r="C996" s="2"/>
      <c r="D996" s="2"/>
      <c r="E996" s="1"/>
    </row>
    <row r="997" ht="12.0" customHeight="1">
      <c r="B997" s="2"/>
      <c r="C997" s="2"/>
      <c r="D997" s="2"/>
      <c r="E997" s="1"/>
    </row>
    <row r="998" ht="12.0" customHeight="1">
      <c r="B998" s="2"/>
      <c r="C998" s="2"/>
      <c r="D998" s="2"/>
      <c r="E998" s="1"/>
    </row>
    <row r="999" ht="12.0" customHeight="1">
      <c r="B999" s="2"/>
      <c r="C999" s="2"/>
      <c r="D999" s="2"/>
      <c r="E999" s="1"/>
    </row>
    <row r="1000" ht="12.0" customHeight="1">
      <c r="B1000" s="2"/>
      <c r="C1000" s="2"/>
      <c r="D1000" s="2"/>
      <c r="E1000" s="1"/>
    </row>
  </sheetData>
  <dataValidations>
    <dataValidation type="custom" allowBlank="1" showInputMessage="1" showErrorMessage="1" prompt="Sisestada valikväärtus " sqref="B2:E2">
      <formula1>AND(GTE(LEN(B2),MIN((2),(3))),LTE(LEN(B2),MAX((2),(3))))</formula1>
    </dataValidation>
    <dataValidation type="decimal" allowBlank="1" showInputMessage="1" showErrorMessage="1" prompt="Summa saab olla ainult täisarv vahemikus 1-100" sqref="B3:E6">
      <formula1>1.0</formula1>
      <formula2>100.0</formula2>
    </dataValidation>
  </dataValidations>
  <printOptions/>
  <pageMargins bottom="0.984251968503937" footer="0.0" header="0.0" left="0.75" right="0.75" top="0.984251968503937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1.0" topLeftCell="E12" activePane="bottomRight" state="frozen"/>
      <selection activeCell="E1" sqref="E1" pane="topRight"/>
      <selection activeCell="A12" sqref="A12" pane="bottomLeft"/>
      <selection activeCell="E12" sqref="E12" pane="bottomRight"/>
    </sheetView>
  </sheetViews>
  <sheetFormatPr customHeight="1" defaultColWidth="12.63" defaultRowHeight="15.0"/>
  <cols>
    <col customWidth="1" min="1" max="1" width="4.38"/>
    <col customWidth="1" min="2" max="2" width="15.5"/>
    <col customWidth="1" min="3" max="3" width="15.0"/>
    <col customWidth="1" min="4" max="4" width="21.5"/>
    <col customWidth="1" min="5" max="5" width="7.5"/>
    <col customWidth="1" min="6" max="21" width="10.0"/>
    <col customWidth="1" min="22" max="22" width="9.13"/>
    <col customWidth="1" min="23" max="23" width="12.13"/>
    <col customWidth="1" min="24" max="24" width="9.0"/>
    <col customWidth="1" min="25" max="25" width="9.88"/>
    <col customWidth="1" min="26" max="26" width="10.38"/>
    <col customWidth="1" min="27" max="27" width="9.5"/>
    <col customWidth="1" min="28" max="28" width="8.5"/>
    <col customWidth="1" min="29" max="29" width="9.5"/>
    <col customWidth="1" min="30" max="30" width="8.88"/>
    <col customWidth="1" min="31" max="31" width="8.5"/>
    <col customWidth="1" min="32" max="32" width="9.13"/>
    <col customWidth="1" min="33" max="33" width="8.13"/>
    <col customWidth="1" min="34" max="34" width="8.38"/>
    <col customWidth="1" min="35" max="35" width="10.0"/>
    <col customWidth="1" min="36" max="36" width="6.0"/>
    <col customWidth="1" min="37" max="39" width="5.0"/>
    <col customWidth="1" min="40" max="59" width="9.13"/>
  </cols>
  <sheetData>
    <row r="1" ht="9.75" customHeight="1">
      <c r="A1" s="12" t="s">
        <v>18</v>
      </c>
      <c r="B1" s="13" t="s">
        <v>19</v>
      </c>
      <c r="C1" s="14"/>
      <c r="D1" s="15"/>
      <c r="E1" s="16" t="s">
        <v>20</v>
      </c>
      <c r="F1" s="17">
        <f>Kassavood!B2</f>
        <v>46023</v>
      </c>
      <c r="G1" s="17">
        <f>Kassavood!C2</f>
        <v>46054</v>
      </c>
      <c r="H1" s="17">
        <f>Kassavood!D2</f>
        <v>46082</v>
      </c>
      <c r="I1" s="17">
        <f>Kassavood!E2</f>
        <v>46113</v>
      </c>
      <c r="J1" s="17">
        <f>Kassavood!F2</f>
        <v>46143</v>
      </c>
      <c r="K1" s="17">
        <f>Kassavood!G2</f>
        <v>46174</v>
      </c>
      <c r="L1" s="17">
        <f>Kassavood!H2</f>
        <v>46204</v>
      </c>
      <c r="M1" s="17">
        <f>Kassavood!I2</f>
        <v>46235</v>
      </c>
      <c r="N1" s="17">
        <f>Kassavood!J2</f>
        <v>46266</v>
      </c>
      <c r="O1" s="17">
        <f>Kassavood!K2</f>
        <v>46296</v>
      </c>
      <c r="P1" s="17">
        <f>Kassavood!L2</f>
        <v>46327</v>
      </c>
      <c r="Q1" s="17">
        <f>Kassavood!M2</f>
        <v>46357</v>
      </c>
      <c r="R1" s="18">
        <f>Kassavood!N2</f>
        <v>2026</v>
      </c>
      <c r="S1" s="18">
        <f>Kassavood!O2</f>
        <v>2027</v>
      </c>
      <c r="T1" s="18">
        <f>Kassavood!P2</f>
        <v>2028</v>
      </c>
      <c r="U1" s="18">
        <f>Kassavood!Q2</f>
        <v>2029</v>
      </c>
      <c r="V1" s="19"/>
      <c r="W1" s="20" t="s">
        <v>21</v>
      </c>
      <c r="X1" s="21">
        <f>Kassavood!B2</f>
        <v>46023</v>
      </c>
      <c r="Y1" s="21">
        <f>Kassavood!C2</f>
        <v>46054</v>
      </c>
      <c r="Z1" s="21">
        <f>Kassavood!D2</f>
        <v>46082</v>
      </c>
      <c r="AA1" s="21">
        <f>Kassavood!E2</f>
        <v>46113</v>
      </c>
      <c r="AB1" s="21">
        <f>Kassavood!F2</f>
        <v>46143</v>
      </c>
      <c r="AC1" s="21">
        <f>Kassavood!G2</f>
        <v>46174</v>
      </c>
      <c r="AD1" s="21">
        <f>Kassavood!H2</f>
        <v>46204</v>
      </c>
      <c r="AE1" s="21">
        <f>Kassavood!I2</f>
        <v>46235</v>
      </c>
      <c r="AF1" s="21">
        <f>Kassavood!J2</f>
        <v>46266</v>
      </c>
      <c r="AG1" s="21">
        <f>Kassavood!K2</f>
        <v>46296</v>
      </c>
      <c r="AH1" s="21">
        <f>Kassavood!L2</f>
        <v>46327</v>
      </c>
      <c r="AI1" s="21">
        <f>Kassavood!M2</f>
        <v>46357</v>
      </c>
      <c r="AJ1" s="22">
        <f>Kassavood!N2</f>
        <v>2026</v>
      </c>
      <c r="AK1" s="22">
        <f>Kassavood!O2</f>
        <v>2027</v>
      </c>
      <c r="AL1" s="22">
        <f>Kassavood!P2</f>
        <v>2028</v>
      </c>
      <c r="AM1" s="22">
        <f>Kassavood!Q2</f>
        <v>2029</v>
      </c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ht="9.75" hidden="1" customHeight="1">
      <c r="A2" s="23"/>
      <c r="B2" s="23" t="s">
        <v>22</v>
      </c>
      <c r="C2" s="23"/>
      <c r="D2" s="24"/>
      <c r="E2" s="25">
        <f t="shared" ref="E2:Q2" si="1">E12+E17+E22+E27+E32+E37+E42+E47+E52+E57</f>
        <v>67</v>
      </c>
      <c r="F2" s="26">
        <f t="shared" si="1"/>
        <v>0</v>
      </c>
      <c r="G2" s="26">
        <f t="shared" si="1"/>
        <v>0</v>
      </c>
      <c r="H2" s="26">
        <f t="shared" si="1"/>
        <v>0</v>
      </c>
      <c r="I2" s="26">
        <f t="shared" si="1"/>
        <v>0</v>
      </c>
      <c r="J2" s="26">
        <f t="shared" si="1"/>
        <v>0</v>
      </c>
      <c r="K2" s="26">
        <f t="shared" si="1"/>
        <v>0</v>
      </c>
      <c r="L2" s="26">
        <f t="shared" si="1"/>
        <v>0</v>
      </c>
      <c r="M2" s="26">
        <f t="shared" si="1"/>
        <v>0</v>
      </c>
      <c r="N2" s="26">
        <f t="shared" si="1"/>
        <v>0</v>
      </c>
      <c r="O2" s="26">
        <f t="shared" si="1"/>
        <v>0</v>
      </c>
      <c r="P2" s="26">
        <f t="shared" si="1"/>
        <v>0</v>
      </c>
      <c r="Q2" s="26">
        <f t="shared" si="1"/>
        <v>0</v>
      </c>
      <c r="R2" s="26">
        <f t="shared" ref="R2:R3" si="6">SUM(F2:Q2)</f>
        <v>0</v>
      </c>
      <c r="S2" s="26">
        <f t="shared" ref="S2:U2" si="2">S12+S17+S22+S27+S32+S37+S42+S47+S52+S57</f>
        <v>0</v>
      </c>
      <c r="T2" s="26">
        <f t="shared" si="2"/>
        <v>0</v>
      </c>
      <c r="U2" s="26">
        <f t="shared" si="2"/>
        <v>0</v>
      </c>
      <c r="V2" s="19"/>
      <c r="W2" s="19">
        <f t="shared" ref="W2:AI2" si="3">IF($B16=9%,E16-E16*E13,0)</f>
        <v>0</v>
      </c>
      <c r="X2" s="19">
        <f t="shared" si="3"/>
        <v>0</v>
      </c>
      <c r="Y2" s="19">
        <f t="shared" si="3"/>
        <v>0</v>
      </c>
      <c r="Z2" s="19">
        <f t="shared" si="3"/>
        <v>0</v>
      </c>
      <c r="AA2" s="19">
        <f t="shared" si="3"/>
        <v>0</v>
      </c>
      <c r="AB2" s="19">
        <f t="shared" si="3"/>
        <v>0</v>
      </c>
      <c r="AC2" s="19">
        <f t="shared" si="3"/>
        <v>0</v>
      </c>
      <c r="AD2" s="19">
        <f t="shared" si="3"/>
        <v>0</v>
      </c>
      <c r="AE2" s="19">
        <f t="shared" si="3"/>
        <v>0</v>
      </c>
      <c r="AF2" s="19">
        <f t="shared" si="3"/>
        <v>0</v>
      </c>
      <c r="AG2" s="19">
        <f t="shared" si="3"/>
        <v>0</v>
      </c>
      <c r="AH2" s="19">
        <f t="shared" si="3"/>
        <v>0</v>
      </c>
      <c r="AI2" s="19">
        <f t="shared" si="3"/>
        <v>0</v>
      </c>
      <c r="AJ2" s="19">
        <f t="shared" ref="AJ2:AJ11" si="9">SUM(X2:AI2)</f>
        <v>0</v>
      </c>
      <c r="AK2" s="19">
        <f>IF($B16=9%,S16-S16*S13,0)</f>
        <v>0</v>
      </c>
      <c r="AL2" s="19">
        <f t="shared" ref="AL2:AM2" si="4">IF(Q16=9%,T16-T16*T13,0)</f>
        <v>0</v>
      </c>
      <c r="AM2" s="19">
        <f t="shared" si="4"/>
        <v>0</v>
      </c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</row>
    <row r="3" ht="9.75" hidden="1" customHeight="1">
      <c r="A3" s="23"/>
      <c r="B3" s="23" t="s">
        <v>23</v>
      </c>
      <c r="C3" s="23"/>
      <c r="D3" s="24"/>
      <c r="E3" s="25">
        <f t="shared" ref="E3:Q3" si="5">E16+E21+E26+E31+E36+E41+E46+E51+E56+E61</f>
        <v>77500</v>
      </c>
      <c r="F3" s="26">
        <f t="shared" si="5"/>
        <v>0</v>
      </c>
      <c r="G3" s="26">
        <f t="shared" si="5"/>
        <v>0</v>
      </c>
      <c r="H3" s="26">
        <f t="shared" si="5"/>
        <v>0</v>
      </c>
      <c r="I3" s="26">
        <f t="shared" si="5"/>
        <v>0</v>
      </c>
      <c r="J3" s="26">
        <f t="shared" si="5"/>
        <v>0</v>
      </c>
      <c r="K3" s="26">
        <f t="shared" si="5"/>
        <v>0</v>
      </c>
      <c r="L3" s="26">
        <f t="shared" si="5"/>
        <v>0</v>
      </c>
      <c r="M3" s="26">
        <f t="shared" si="5"/>
        <v>0</v>
      </c>
      <c r="N3" s="26">
        <f t="shared" si="5"/>
        <v>0</v>
      </c>
      <c r="O3" s="26">
        <f t="shared" si="5"/>
        <v>0</v>
      </c>
      <c r="P3" s="26">
        <f t="shared" si="5"/>
        <v>0</v>
      </c>
      <c r="Q3" s="26">
        <f t="shared" si="5"/>
        <v>0</v>
      </c>
      <c r="R3" s="26">
        <f t="shared" si="6"/>
        <v>0</v>
      </c>
      <c r="S3" s="26">
        <f t="shared" ref="S3:U3" si="7">S16+S21+S26+S31+S36+S41+S46+S51+S56+S61</f>
        <v>0</v>
      </c>
      <c r="T3" s="26">
        <f t="shared" si="7"/>
        <v>0</v>
      </c>
      <c r="U3" s="26">
        <f t="shared" si="7"/>
        <v>0</v>
      </c>
      <c r="V3" s="19"/>
      <c r="W3" s="19">
        <f t="shared" ref="W3:AI3" si="8">IF($B21=9%,E21-E21*E18,0)</f>
        <v>0</v>
      </c>
      <c r="X3" s="19">
        <f t="shared" si="8"/>
        <v>0</v>
      </c>
      <c r="Y3" s="19">
        <f t="shared" si="8"/>
        <v>0</v>
      </c>
      <c r="Z3" s="19">
        <f t="shared" si="8"/>
        <v>0</v>
      </c>
      <c r="AA3" s="19">
        <f t="shared" si="8"/>
        <v>0</v>
      </c>
      <c r="AB3" s="19">
        <f t="shared" si="8"/>
        <v>0</v>
      </c>
      <c r="AC3" s="19">
        <f t="shared" si="8"/>
        <v>0</v>
      </c>
      <c r="AD3" s="19">
        <f t="shared" si="8"/>
        <v>0</v>
      </c>
      <c r="AE3" s="19">
        <f t="shared" si="8"/>
        <v>0</v>
      </c>
      <c r="AF3" s="19">
        <f t="shared" si="8"/>
        <v>0</v>
      </c>
      <c r="AG3" s="19">
        <f t="shared" si="8"/>
        <v>0</v>
      </c>
      <c r="AH3" s="19">
        <f t="shared" si="8"/>
        <v>0</v>
      </c>
      <c r="AI3" s="19">
        <f t="shared" si="8"/>
        <v>0</v>
      </c>
      <c r="AJ3" s="19">
        <f t="shared" si="9"/>
        <v>0</v>
      </c>
      <c r="AK3" s="19">
        <f t="shared" ref="AK3:AM3" si="10">IF($B21=9%,S21-S21*S18,0)</f>
        <v>0</v>
      </c>
      <c r="AL3" s="19">
        <f t="shared" si="10"/>
        <v>0</v>
      </c>
      <c r="AM3" s="19">
        <f t="shared" si="10"/>
        <v>0</v>
      </c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</row>
    <row r="4" ht="9.75" hidden="1" customHeight="1">
      <c r="A4" s="23"/>
      <c r="B4" s="23" t="s">
        <v>24</v>
      </c>
      <c r="C4" s="23"/>
      <c r="D4" s="24"/>
      <c r="E4" s="25">
        <f>ROUND(E3/E2,0)</f>
        <v>1157</v>
      </c>
      <c r="F4" s="26">
        <f t="shared" ref="F4:U4" si="11">IF(F2&gt;0,ROUND(F3/F2,0),0)</f>
        <v>0</v>
      </c>
      <c r="G4" s="26">
        <f t="shared" si="11"/>
        <v>0</v>
      </c>
      <c r="H4" s="26">
        <f t="shared" si="11"/>
        <v>0</v>
      </c>
      <c r="I4" s="26">
        <f t="shared" si="11"/>
        <v>0</v>
      </c>
      <c r="J4" s="26">
        <f t="shared" si="11"/>
        <v>0</v>
      </c>
      <c r="K4" s="26">
        <f t="shared" si="11"/>
        <v>0</v>
      </c>
      <c r="L4" s="26">
        <f t="shared" si="11"/>
        <v>0</v>
      </c>
      <c r="M4" s="26">
        <f t="shared" si="11"/>
        <v>0</v>
      </c>
      <c r="N4" s="26">
        <f t="shared" si="11"/>
        <v>0</v>
      </c>
      <c r="O4" s="26">
        <f t="shared" si="11"/>
        <v>0</v>
      </c>
      <c r="P4" s="26">
        <f t="shared" si="11"/>
        <v>0</v>
      </c>
      <c r="Q4" s="26">
        <f t="shared" si="11"/>
        <v>0</v>
      </c>
      <c r="R4" s="26">
        <f t="shared" si="11"/>
        <v>0</v>
      </c>
      <c r="S4" s="26">
        <f t="shared" si="11"/>
        <v>0</v>
      </c>
      <c r="T4" s="26">
        <f t="shared" si="11"/>
        <v>0</v>
      </c>
      <c r="U4" s="26">
        <f t="shared" si="11"/>
        <v>0</v>
      </c>
      <c r="V4" s="19"/>
      <c r="W4" s="19">
        <f t="shared" ref="W4:AI4" si="12">IF($B26=9%,E26-E26*E23,0)</f>
        <v>0</v>
      </c>
      <c r="X4" s="19">
        <f t="shared" si="12"/>
        <v>0</v>
      </c>
      <c r="Y4" s="19">
        <f t="shared" si="12"/>
        <v>0</v>
      </c>
      <c r="Z4" s="19">
        <f t="shared" si="12"/>
        <v>0</v>
      </c>
      <c r="AA4" s="19">
        <f t="shared" si="12"/>
        <v>0</v>
      </c>
      <c r="AB4" s="19">
        <f t="shared" si="12"/>
        <v>0</v>
      </c>
      <c r="AC4" s="19">
        <f t="shared" si="12"/>
        <v>0</v>
      </c>
      <c r="AD4" s="19">
        <f t="shared" si="12"/>
        <v>0</v>
      </c>
      <c r="AE4" s="19">
        <f t="shared" si="12"/>
        <v>0</v>
      </c>
      <c r="AF4" s="19">
        <f t="shared" si="12"/>
        <v>0</v>
      </c>
      <c r="AG4" s="19">
        <f t="shared" si="12"/>
        <v>0</v>
      </c>
      <c r="AH4" s="19">
        <f t="shared" si="12"/>
        <v>0</v>
      </c>
      <c r="AI4" s="19">
        <f t="shared" si="12"/>
        <v>0</v>
      </c>
      <c r="AJ4" s="19">
        <f t="shared" si="9"/>
        <v>0</v>
      </c>
      <c r="AK4" s="19">
        <f t="shared" ref="AK4:AM4" si="13">IF($B26=9%,S26-S26*S23,0)</f>
        <v>0</v>
      </c>
      <c r="AL4" s="19">
        <f t="shared" si="13"/>
        <v>0</v>
      </c>
      <c r="AM4" s="19">
        <f t="shared" si="13"/>
        <v>0</v>
      </c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</row>
    <row r="5" ht="9.75" hidden="1" customHeight="1">
      <c r="A5" s="23"/>
      <c r="B5" s="23" t="s">
        <v>25</v>
      </c>
      <c r="C5" s="23"/>
      <c r="D5" s="24"/>
      <c r="E5" s="25">
        <f>E12*E15+E17*E20+E22*E25+E27*E30+E32*E35+E37*E40+E42*E45+E47*E50+E52*E55+E57*E60</f>
        <v>37900</v>
      </c>
      <c r="F5" s="26">
        <f t="shared" ref="F5:Q5" si="14">ROUND(F12*F15+F17*F20+F22*F25+F27*F30+F32*F35+F37*F40+F42*F45+F47*F50+F52*F55+F57*F60,0)</f>
        <v>0</v>
      </c>
      <c r="G5" s="26">
        <f t="shared" si="14"/>
        <v>0</v>
      </c>
      <c r="H5" s="26">
        <f t="shared" si="14"/>
        <v>0</v>
      </c>
      <c r="I5" s="26">
        <f t="shared" si="14"/>
        <v>0</v>
      </c>
      <c r="J5" s="26">
        <f t="shared" si="14"/>
        <v>0</v>
      </c>
      <c r="K5" s="26">
        <f t="shared" si="14"/>
        <v>0</v>
      </c>
      <c r="L5" s="26">
        <f t="shared" si="14"/>
        <v>0</v>
      </c>
      <c r="M5" s="26">
        <f t="shared" si="14"/>
        <v>0</v>
      </c>
      <c r="N5" s="26">
        <f t="shared" si="14"/>
        <v>0</v>
      </c>
      <c r="O5" s="26">
        <f t="shared" si="14"/>
        <v>0</v>
      </c>
      <c r="P5" s="26">
        <f t="shared" si="14"/>
        <v>0</v>
      </c>
      <c r="Q5" s="26">
        <f t="shared" si="14"/>
        <v>0</v>
      </c>
      <c r="R5" s="26">
        <f>SUM(F5:Q5)</f>
        <v>0</v>
      </c>
      <c r="S5" s="26">
        <f>ROUND(S12*S15+S17*S20+S22*S25+S27*S30+S32*S35+S37*S40+S42*S45+S47*S50+S52*S55+S57*S60,0)</f>
        <v>0</v>
      </c>
      <c r="T5" s="26">
        <f t="shared" ref="T5:U5" si="15">T12*T15+T17*T20+T22*T25+T27*T30+T32*T35+T37*T40+T42*T45+T47*T50+T52*T55+T57*T60</f>
        <v>0</v>
      </c>
      <c r="U5" s="26">
        <f t="shared" si="15"/>
        <v>0</v>
      </c>
      <c r="V5" s="19"/>
      <c r="W5" s="19">
        <f t="shared" ref="W5:AI5" si="16">IF($B31=9%,E31-E31*E28,0)</f>
        <v>0</v>
      </c>
      <c r="X5" s="19">
        <f t="shared" si="16"/>
        <v>0</v>
      </c>
      <c r="Y5" s="19">
        <f t="shared" si="16"/>
        <v>0</v>
      </c>
      <c r="Z5" s="19">
        <f t="shared" si="16"/>
        <v>0</v>
      </c>
      <c r="AA5" s="19">
        <f t="shared" si="16"/>
        <v>0</v>
      </c>
      <c r="AB5" s="19">
        <f t="shared" si="16"/>
        <v>0</v>
      </c>
      <c r="AC5" s="19">
        <f t="shared" si="16"/>
        <v>0</v>
      </c>
      <c r="AD5" s="19">
        <f t="shared" si="16"/>
        <v>0</v>
      </c>
      <c r="AE5" s="19">
        <f t="shared" si="16"/>
        <v>0</v>
      </c>
      <c r="AF5" s="19">
        <f t="shared" si="16"/>
        <v>0</v>
      </c>
      <c r="AG5" s="19">
        <f t="shared" si="16"/>
        <v>0</v>
      </c>
      <c r="AH5" s="19">
        <f t="shared" si="16"/>
        <v>0</v>
      </c>
      <c r="AI5" s="19">
        <f t="shared" si="16"/>
        <v>0</v>
      </c>
      <c r="AJ5" s="19">
        <f t="shared" si="9"/>
        <v>0</v>
      </c>
      <c r="AK5" s="19">
        <f t="shared" ref="AK5:AM5" si="17">IF($B31=9%,S31-S31*S28,0)</f>
        <v>0</v>
      </c>
      <c r="AL5" s="19">
        <f t="shared" si="17"/>
        <v>0</v>
      </c>
      <c r="AM5" s="19">
        <f t="shared" si="17"/>
        <v>0</v>
      </c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</row>
    <row r="6" ht="9.75" hidden="1" customHeight="1">
      <c r="A6" s="23"/>
      <c r="B6" s="23" t="s">
        <v>26</v>
      </c>
      <c r="C6" s="23"/>
      <c r="D6" s="24"/>
      <c r="E6" s="25">
        <f>E12*E15*$C16+E17*E20*$C21+E22*E25*$C26+E27*E30*$C31+E32*E35*$C36+E37*E40*$C41+E42*E45*$C46+E47*E50*$C51+E52*E55*$C56+E57*E60*$C61</f>
        <v>3790</v>
      </c>
      <c r="F6" s="26">
        <f t="shared" ref="F6:Q6" si="18">ROUND(F12*F15*$C16+F17*F20*$C21+F22*F25*$C26+F27*F30*$C31+F32*F35*$C36+F37*F40*$C41+F42*F45*$C46+F47*F50*$C51+F52*F55*$C56+F57*F60*$C61,0)</f>
        <v>0</v>
      </c>
      <c r="G6" s="26">
        <f t="shared" si="18"/>
        <v>0</v>
      </c>
      <c r="H6" s="26">
        <f t="shared" si="18"/>
        <v>0</v>
      </c>
      <c r="I6" s="26">
        <f t="shared" si="18"/>
        <v>0</v>
      </c>
      <c r="J6" s="26">
        <f t="shared" si="18"/>
        <v>0</v>
      </c>
      <c r="K6" s="26">
        <f t="shared" si="18"/>
        <v>0</v>
      </c>
      <c r="L6" s="26">
        <f t="shared" si="18"/>
        <v>0</v>
      </c>
      <c r="M6" s="26">
        <f t="shared" si="18"/>
        <v>0</v>
      </c>
      <c r="N6" s="26">
        <f t="shared" si="18"/>
        <v>0</v>
      </c>
      <c r="O6" s="26">
        <f t="shared" si="18"/>
        <v>0</v>
      </c>
      <c r="P6" s="26">
        <f t="shared" si="18"/>
        <v>0</v>
      </c>
      <c r="Q6" s="26">
        <f t="shared" si="18"/>
        <v>0</v>
      </c>
      <c r="R6" s="26"/>
      <c r="S6" s="26">
        <f t="shared" ref="S6:U6" si="19">(ROUND(S12*S15*$C16+S17*S20*$C21+S22*S25*$C26+S27*S30*$C31+S32*S35*$C36+S37*S40*$C41+S42*S45*$C46+S47*S50*$C51+S52*S55*$C56+S57*S60*$C61,0))/12</f>
        <v>0</v>
      </c>
      <c r="T6" s="26">
        <f t="shared" si="19"/>
        <v>0</v>
      </c>
      <c r="U6" s="26">
        <f t="shared" si="19"/>
        <v>0</v>
      </c>
      <c r="V6" s="19"/>
      <c r="W6" s="19">
        <f t="shared" ref="W6:AI6" si="20">IF($B36=9%,E36-E36*E33,0)</f>
        <v>0</v>
      </c>
      <c r="X6" s="19">
        <f t="shared" si="20"/>
        <v>0</v>
      </c>
      <c r="Y6" s="19">
        <f t="shared" si="20"/>
        <v>0</v>
      </c>
      <c r="Z6" s="19">
        <f t="shared" si="20"/>
        <v>0</v>
      </c>
      <c r="AA6" s="19">
        <f t="shared" si="20"/>
        <v>0</v>
      </c>
      <c r="AB6" s="19">
        <f t="shared" si="20"/>
        <v>0</v>
      </c>
      <c r="AC6" s="19">
        <f t="shared" si="20"/>
        <v>0</v>
      </c>
      <c r="AD6" s="19">
        <f t="shared" si="20"/>
        <v>0</v>
      </c>
      <c r="AE6" s="19">
        <f t="shared" si="20"/>
        <v>0</v>
      </c>
      <c r="AF6" s="19">
        <f t="shared" si="20"/>
        <v>0</v>
      </c>
      <c r="AG6" s="19">
        <f t="shared" si="20"/>
        <v>0</v>
      </c>
      <c r="AH6" s="19">
        <f t="shared" si="20"/>
        <v>0</v>
      </c>
      <c r="AI6" s="19">
        <f t="shared" si="20"/>
        <v>0</v>
      </c>
      <c r="AJ6" s="19">
        <f t="shared" si="9"/>
        <v>0</v>
      </c>
      <c r="AK6" s="19">
        <f t="shared" ref="AK6:AM6" si="21">IF($B36=9%,S36-S36*S33,0)</f>
        <v>0</v>
      </c>
      <c r="AL6" s="19">
        <f t="shared" si="21"/>
        <v>0</v>
      </c>
      <c r="AM6" s="19">
        <f t="shared" si="21"/>
        <v>0</v>
      </c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</row>
    <row r="7" ht="9.75" hidden="1" customHeight="1">
      <c r="A7" s="23"/>
      <c r="B7" s="23" t="s">
        <v>27</v>
      </c>
      <c r="C7" s="23"/>
      <c r="D7" s="24"/>
      <c r="E7" s="25">
        <f t="shared" ref="E7:Q7" si="22">E6</f>
        <v>3790</v>
      </c>
      <c r="F7" s="26">
        <f t="shared" si="22"/>
        <v>0</v>
      </c>
      <c r="G7" s="26">
        <f t="shared" si="22"/>
        <v>0</v>
      </c>
      <c r="H7" s="26">
        <f t="shared" si="22"/>
        <v>0</v>
      </c>
      <c r="I7" s="26">
        <f t="shared" si="22"/>
        <v>0</v>
      </c>
      <c r="J7" s="26">
        <f t="shared" si="22"/>
        <v>0</v>
      </c>
      <c r="K7" s="26">
        <f t="shared" si="22"/>
        <v>0</v>
      </c>
      <c r="L7" s="26">
        <f t="shared" si="22"/>
        <v>0</v>
      </c>
      <c r="M7" s="26">
        <f t="shared" si="22"/>
        <v>0</v>
      </c>
      <c r="N7" s="26">
        <f t="shared" si="22"/>
        <v>0</v>
      </c>
      <c r="O7" s="26">
        <f t="shared" si="22"/>
        <v>0</v>
      </c>
      <c r="P7" s="26">
        <f t="shared" si="22"/>
        <v>0</v>
      </c>
      <c r="Q7" s="26">
        <f t="shared" si="22"/>
        <v>0</v>
      </c>
      <c r="R7" s="26">
        <f>Q7</f>
        <v>0</v>
      </c>
      <c r="S7" s="26">
        <f t="shared" ref="S7:U7" si="23">S6</f>
        <v>0</v>
      </c>
      <c r="T7" s="26">
        <f t="shared" si="23"/>
        <v>0</v>
      </c>
      <c r="U7" s="26">
        <f t="shared" si="23"/>
        <v>0</v>
      </c>
      <c r="V7" s="19"/>
      <c r="W7" s="19">
        <f t="shared" ref="W7:AI7" si="24">IF($B41=9%,E41-E41*E38,0)</f>
        <v>0</v>
      </c>
      <c r="X7" s="19">
        <f t="shared" si="24"/>
        <v>0</v>
      </c>
      <c r="Y7" s="19">
        <f t="shared" si="24"/>
        <v>0</v>
      </c>
      <c r="Z7" s="19">
        <f t="shared" si="24"/>
        <v>0</v>
      </c>
      <c r="AA7" s="19">
        <f t="shared" si="24"/>
        <v>0</v>
      </c>
      <c r="AB7" s="19">
        <f t="shared" si="24"/>
        <v>0</v>
      </c>
      <c r="AC7" s="19">
        <f t="shared" si="24"/>
        <v>0</v>
      </c>
      <c r="AD7" s="19">
        <f t="shared" si="24"/>
        <v>0</v>
      </c>
      <c r="AE7" s="19">
        <f t="shared" si="24"/>
        <v>0</v>
      </c>
      <c r="AF7" s="19">
        <f t="shared" si="24"/>
        <v>0</v>
      </c>
      <c r="AG7" s="19">
        <f t="shared" si="24"/>
        <v>0</v>
      </c>
      <c r="AH7" s="19">
        <f t="shared" si="24"/>
        <v>0</v>
      </c>
      <c r="AI7" s="19">
        <f t="shared" si="24"/>
        <v>0</v>
      </c>
      <c r="AJ7" s="19">
        <f t="shared" si="9"/>
        <v>0</v>
      </c>
      <c r="AK7" s="19">
        <f t="shared" ref="AK7:AM7" si="25">IF($B41=9%,S41-S41*S38,0)</f>
        <v>0</v>
      </c>
      <c r="AL7" s="19">
        <f t="shared" si="25"/>
        <v>0</v>
      </c>
      <c r="AM7" s="19">
        <f t="shared" si="25"/>
        <v>0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</row>
    <row r="8" ht="9.75" hidden="1" customHeight="1">
      <c r="A8" s="23"/>
      <c r="B8" s="23" t="s">
        <v>28</v>
      </c>
      <c r="C8" s="23"/>
      <c r="D8" s="24"/>
      <c r="E8" s="25">
        <f t="shared" ref="E8:F8" si="26">E5+E6</f>
        <v>41690</v>
      </c>
      <c r="F8" s="26">
        <f t="shared" si="26"/>
        <v>0</v>
      </c>
      <c r="G8" s="26">
        <f t="shared" ref="G8:Q8" si="27">G5+G6-F7</f>
        <v>0</v>
      </c>
      <c r="H8" s="26">
        <f t="shared" si="27"/>
        <v>0</v>
      </c>
      <c r="I8" s="26">
        <f t="shared" si="27"/>
        <v>0</v>
      </c>
      <c r="J8" s="26">
        <f t="shared" si="27"/>
        <v>0</v>
      </c>
      <c r="K8" s="26">
        <f t="shared" si="27"/>
        <v>0</v>
      </c>
      <c r="L8" s="26">
        <f t="shared" si="27"/>
        <v>0</v>
      </c>
      <c r="M8" s="26">
        <f t="shared" si="27"/>
        <v>0</v>
      </c>
      <c r="N8" s="26">
        <f t="shared" si="27"/>
        <v>0</v>
      </c>
      <c r="O8" s="26">
        <f t="shared" si="27"/>
        <v>0</v>
      </c>
      <c r="P8" s="26">
        <f t="shared" si="27"/>
        <v>0</v>
      </c>
      <c r="Q8" s="26">
        <f t="shared" si="27"/>
        <v>0</v>
      </c>
      <c r="R8" s="26">
        <f t="shared" ref="R8:R10" si="32">SUM(F8:Q8)</f>
        <v>0</v>
      </c>
      <c r="S8" s="26">
        <f>S5+S6-Q7</f>
        <v>0</v>
      </c>
      <c r="T8" s="26">
        <f t="shared" ref="T8:U8" si="28">T5+T6-S7</f>
        <v>0</v>
      </c>
      <c r="U8" s="26">
        <f t="shared" si="28"/>
        <v>0</v>
      </c>
      <c r="V8" s="19"/>
      <c r="W8" s="19">
        <f t="shared" ref="W8:AI8" si="29">IF($B46=9%,E46-E46*E43,0)</f>
        <v>0</v>
      </c>
      <c r="X8" s="19">
        <f t="shared" si="29"/>
        <v>0</v>
      </c>
      <c r="Y8" s="19">
        <f t="shared" si="29"/>
        <v>0</v>
      </c>
      <c r="Z8" s="19">
        <f t="shared" si="29"/>
        <v>0</v>
      </c>
      <c r="AA8" s="19">
        <f t="shared" si="29"/>
        <v>0</v>
      </c>
      <c r="AB8" s="19">
        <f t="shared" si="29"/>
        <v>0</v>
      </c>
      <c r="AC8" s="19">
        <f t="shared" si="29"/>
        <v>0</v>
      </c>
      <c r="AD8" s="19">
        <f t="shared" si="29"/>
        <v>0</v>
      </c>
      <c r="AE8" s="19">
        <f t="shared" si="29"/>
        <v>0</v>
      </c>
      <c r="AF8" s="19">
        <f t="shared" si="29"/>
        <v>0</v>
      </c>
      <c r="AG8" s="19">
        <f t="shared" si="29"/>
        <v>0</v>
      </c>
      <c r="AH8" s="19">
        <f t="shared" si="29"/>
        <v>0</v>
      </c>
      <c r="AI8" s="19">
        <f t="shared" si="29"/>
        <v>0</v>
      </c>
      <c r="AJ8" s="19">
        <f t="shared" si="9"/>
        <v>0</v>
      </c>
      <c r="AK8" s="19">
        <f t="shared" ref="AK8:AM8" si="30">IF($B46=9%,S46-S46*S43,0)</f>
        <v>0</v>
      </c>
      <c r="AL8" s="19">
        <f t="shared" si="30"/>
        <v>0</v>
      </c>
      <c r="AM8" s="19">
        <f t="shared" si="30"/>
        <v>0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</row>
    <row r="9" ht="9.75" hidden="1" customHeight="1">
      <c r="A9" s="23"/>
      <c r="B9" s="23" t="s">
        <v>29</v>
      </c>
      <c r="C9" s="23"/>
      <c r="D9" s="24"/>
      <c r="E9" s="25">
        <f t="shared" ref="E9:Q9" si="31">SUM(W2:W11)</f>
        <v>0</v>
      </c>
      <c r="F9" s="26">
        <f t="shared" si="31"/>
        <v>0</v>
      </c>
      <c r="G9" s="26">
        <f t="shared" si="31"/>
        <v>0</v>
      </c>
      <c r="H9" s="26">
        <f t="shared" si="31"/>
        <v>0</v>
      </c>
      <c r="I9" s="26">
        <f t="shared" si="31"/>
        <v>0</v>
      </c>
      <c r="J9" s="26">
        <f t="shared" si="31"/>
        <v>0</v>
      </c>
      <c r="K9" s="26">
        <f t="shared" si="31"/>
        <v>0</v>
      </c>
      <c r="L9" s="26">
        <f t="shared" si="31"/>
        <v>0</v>
      </c>
      <c r="M9" s="26">
        <f t="shared" si="31"/>
        <v>0</v>
      </c>
      <c r="N9" s="26">
        <f t="shared" si="31"/>
        <v>0</v>
      </c>
      <c r="O9" s="26">
        <f t="shared" si="31"/>
        <v>0</v>
      </c>
      <c r="P9" s="26">
        <f t="shared" si="31"/>
        <v>0</v>
      </c>
      <c r="Q9" s="26">
        <f t="shared" si="31"/>
        <v>0</v>
      </c>
      <c r="R9" s="26">
        <f t="shared" si="32"/>
        <v>0</v>
      </c>
      <c r="S9" s="26">
        <f t="shared" ref="S9:U9" si="33">SUM(AK2:AK11)</f>
        <v>0</v>
      </c>
      <c r="T9" s="26">
        <f t="shared" si="33"/>
        <v>0</v>
      </c>
      <c r="U9" s="26">
        <f t="shared" si="33"/>
        <v>0</v>
      </c>
      <c r="V9" s="19"/>
      <c r="W9" s="19">
        <f t="shared" ref="W9:AI9" si="34">IF($B51=9%,E51-E51*E48,0)</f>
        <v>0</v>
      </c>
      <c r="X9" s="19">
        <f t="shared" si="34"/>
        <v>0</v>
      </c>
      <c r="Y9" s="19">
        <f t="shared" si="34"/>
        <v>0</v>
      </c>
      <c r="Z9" s="19">
        <f t="shared" si="34"/>
        <v>0</v>
      </c>
      <c r="AA9" s="19">
        <f t="shared" si="34"/>
        <v>0</v>
      </c>
      <c r="AB9" s="19">
        <f t="shared" si="34"/>
        <v>0</v>
      </c>
      <c r="AC9" s="19">
        <f t="shared" si="34"/>
        <v>0</v>
      </c>
      <c r="AD9" s="19">
        <f t="shared" si="34"/>
        <v>0</v>
      </c>
      <c r="AE9" s="19">
        <f t="shared" si="34"/>
        <v>0</v>
      </c>
      <c r="AF9" s="19">
        <f t="shared" si="34"/>
        <v>0</v>
      </c>
      <c r="AG9" s="19">
        <f t="shared" si="34"/>
        <v>0</v>
      </c>
      <c r="AH9" s="19">
        <f t="shared" si="34"/>
        <v>0</v>
      </c>
      <c r="AI9" s="19">
        <f t="shared" si="34"/>
        <v>0</v>
      </c>
      <c r="AJ9" s="19">
        <f t="shared" si="9"/>
        <v>0</v>
      </c>
      <c r="AK9" s="19">
        <f t="shared" ref="AK9:AM9" si="35">IF($B51=9%,S51-S51*S48,0)</f>
        <v>0</v>
      </c>
      <c r="AL9" s="19">
        <f t="shared" si="35"/>
        <v>0</v>
      </c>
      <c r="AM9" s="19">
        <f t="shared" si="35"/>
        <v>0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</row>
    <row r="10" ht="9.75" hidden="1" customHeight="1">
      <c r="A10" s="23"/>
      <c r="B10" s="23" t="s">
        <v>30</v>
      </c>
      <c r="C10" s="23"/>
      <c r="D10" s="24"/>
      <c r="E10" s="25">
        <f t="shared" ref="E10:Q10" si="36">E13*E16+E18*E21+E23*E26+E28*E31+E33*E36+E38*E41+E43*E46+E48*E51+E53*E56+E58*E61</f>
        <v>12000</v>
      </c>
      <c r="F10" s="26">
        <f t="shared" si="36"/>
        <v>0</v>
      </c>
      <c r="G10" s="26">
        <f t="shared" si="36"/>
        <v>0</v>
      </c>
      <c r="H10" s="26">
        <f t="shared" si="36"/>
        <v>0</v>
      </c>
      <c r="I10" s="26">
        <f t="shared" si="36"/>
        <v>0</v>
      </c>
      <c r="J10" s="26">
        <f t="shared" si="36"/>
        <v>0</v>
      </c>
      <c r="K10" s="26">
        <f t="shared" si="36"/>
        <v>0</v>
      </c>
      <c r="L10" s="26">
        <f t="shared" si="36"/>
        <v>0</v>
      </c>
      <c r="M10" s="26">
        <f t="shared" si="36"/>
        <v>0</v>
      </c>
      <c r="N10" s="26">
        <f t="shared" si="36"/>
        <v>0</v>
      </c>
      <c r="O10" s="26">
        <f t="shared" si="36"/>
        <v>0</v>
      </c>
      <c r="P10" s="26">
        <f t="shared" si="36"/>
        <v>0</v>
      </c>
      <c r="Q10" s="26">
        <f t="shared" si="36"/>
        <v>0</v>
      </c>
      <c r="R10" s="26">
        <f t="shared" si="32"/>
        <v>0</v>
      </c>
      <c r="S10" s="26">
        <f t="shared" ref="S10:U10" si="37">S13*S16+S18*S21+S23*S26+S28*S31+S33*S36+S38*S41+S43*S46+S48*S51+S53*S56+S58*S61</f>
        <v>0</v>
      </c>
      <c r="T10" s="26">
        <f t="shared" si="37"/>
        <v>0</v>
      </c>
      <c r="U10" s="26">
        <f t="shared" si="37"/>
        <v>0</v>
      </c>
      <c r="V10" s="19"/>
      <c r="W10" s="19">
        <f t="shared" ref="W10:AI10" si="38">IF($B56=9%,E56-E56*E53,0)</f>
        <v>0</v>
      </c>
      <c r="X10" s="19">
        <f t="shared" si="38"/>
        <v>0</v>
      </c>
      <c r="Y10" s="19">
        <f t="shared" si="38"/>
        <v>0</v>
      </c>
      <c r="Z10" s="19">
        <f t="shared" si="38"/>
        <v>0</v>
      </c>
      <c r="AA10" s="19">
        <f t="shared" si="38"/>
        <v>0</v>
      </c>
      <c r="AB10" s="19">
        <f t="shared" si="38"/>
        <v>0</v>
      </c>
      <c r="AC10" s="19">
        <f t="shared" si="38"/>
        <v>0</v>
      </c>
      <c r="AD10" s="19">
        <f t="shared" si="38"/>
        <v>0</v>
      </c>
      <c r="AE10" s="19">
        <f t="shared" si="38"/>
        <v>0</v>
      </c>
      <c r="AF10" s="19">
        <f t="shared" si="38"/>
        <v>0</v>
      </c>
      <c r="AG10" s="19">
        <f t="shared" si="38"/>
        <v>0</v>
      </c>
      <c r="AH10" s="19">
        <f t="shared" si="38"/>
        <v>0</v>
      </c>
      <c r="AI10" s="19">
        <f t="shared" si="38"/>
        <v>0</v>
      </c>
      <c r="AJ10" s="19">
        <f t="shared" si="9"/>
        <v>0</v>
      </c>
      <c r="AK10" s="19">
        <f t="shared" ref="AK10:AM10" si="39">IF($B56=9%,S56-S56*S53,0)</f>
        <v>0</v>
      </c>
      <c r="AL10" s="19">
        <f t="shared" si="39"/>
        <v>0</v>
      </c>
      <c r="AM10" s="19">
        <f t="shared" si="39"/>
        <v>0</v>
      </c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</row>
    <row r="11" ht="9.75" hidden="1" customHeight="1">
      <c r="A11" s="27"/>
      <c r="B11" s="27"/>
      <c r="C11" s="27"/>
      <c r="D11" s="28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19"/>
      <c r="W11" s="19">
        <f t="shared" ref="W11:AI11" si="40">IF($B61=9%,E61-E61*E58,0)</f>
        <v>0</v>
      </c>
      <c r="X11" s="19">
        <f t="shared" si="40"/>
        <v>0</v>
      </c>
      <c r="Y11" s="19">
        <f t="shared" si="40"/>
        <v>0</v>
      </c>
      <c r="Z11" s="19">
        <f t="shared" si="40"/>
        <v>0</v>
      </c>
      <c r="AA11" s="19">
        <f t="shared" si="40"/>
        <v>0</v>
      </c>
      <c r="AB11" s="19">
        <f t="shared" si="40"/>
        <v>0</v>
      </c>
      <c r="AC11" s="19">
        <f t="shared" si="40"/>
        <v>0</v>
      </c>
      <c r="AD11" s="19">
        <f t="shared" si="40"/>
        <v>0</v>
      </c>
      <c r="AE11" s="19">
        <f t="shared" si="40"/>
        <v>0</v>
      </c>
      <c r="AF11" s="19">
        <f t="shared" si="40"/>
        <v>0</v>
      </c>
      <c r="AG11" s="19">
        <f t="shared" si="40"/>
        <v>0</v>
      </c>
      <c r="AH11" s="19">
        <f t="shared" si="40"/>
        <v>0</v>
      </c>
      <c r="AI11" s="19">
        <f t="shared" si="40"/>
        <v>0</v>
      </c>
      <c r="AJ11" s="19">
        <f t="shared" si="9"/>
        <v>0</v>
      </c>
      <c r="AK11" s="19">
        <f t="shared" ref="AK11:AM11" si="41">IF($B61=9%,S61-S61*S58,0)</f>
        <v>0</v>
      </c>
      <c r="AL11" s="19">
        <f t="shared" si="41"/>
        <v>0</v>
      </c>
      <c r="AM11" s="19">
        <f t="shared" si="41"/>
        <v>0</v>
      </c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</row>
    <row r="12" ht="9.75" customHeight="1">
      <c r="A12" s="31">
        <v>1.0</v>
      </c>
      <c r="B12" s="32" t="s">
        <v>31</v>
      </c>
      <c r="C12" s="33"/>
      <c r="D12" s="34" t="s">
        <v>32</v>
      </c>
      <c r="E12" s="35">
        <v>2.0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>
        <f>SUM(F12:Q12)</f>
        <v>0</v>
      </c>
      <c r="S12" s="36"/>
      <c r="T12" s="36"/>
      <c r="U12" s="37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</row>
    <row r="13" ht="9.75" customHeight="1">
      <c r="A13" s="38"/>
      <c r="B13" s="39"/>
      <c r="C13" s="40"/>
      <c r="D13" s="41" t="s">
        <v>33</v>
      </c>
      <c r="E13" s="42">
        <v>0.5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4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</row>
    <row r="14" ht="9.75" customHeight="1">
      <c r="A14" s="38"/>
      <c r="B14" s="45"/>
      <c r="C14" s="46"/>
      <c r="D14" s="12" t="s">
        <v>34</v>
      </c>
      <c r="E14" s="25">
        <v>12000.0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</row>
    <row r="15" ht="9.75" customHeight="1">
      <c r="A15" s="38"/>
      <c r="B15" s="48" t="s">
        <v>35</v>
      </c>
      <c r="C15" s="48" t="s">
        <v>36</v>
      </c>
      <c r="D15" s="12" t="s">
        <v>37</v>
      </c>
      <c r="E15" s="25">
        <v>8000.0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</row>
    <row r="16" ht="9.75" customHeight="1">
      <c r="A16" s="50"/>
      <c r="B16" s="51">
        <v>0.24</v>
      </c>
      <c r="C16" s="52">
        <v>0.1</v>
      </c>
      <c r="D16" s="53" t="s">
        <v>38</v>
      </c>
      <c r="E16" s="54">
        <f t="shared" ref="E16:Q16" si="42">E12*E14</f>
        <v>24000</v>
      </c>
      <c r="F16" s="55">
        <f t="shared" si="42"/>
        <v>0</v>
      </c>
      <c r="G16" s="55">
        <f t="shared" si="42"/>
        <v>0</v>
      </c>
      <c r="H16" s="55">
        <f t="shared" si="42"/>
        <v>0</v>
      </c>
      <c r="I16" s="55">
        <f t="shared" si="42"/>
        <v>0</v>
      </c>
      <c r="J16" s="55">
        <f t="shared" si="42"/>
        <v>0</v>
      </c>
      <c r="K16" s="55">
        <f t="shared" si="42"/>
        <v>0</v>
      </c>
      <c r="L16" s="55">
        <f t="shared" si="42"/>
        <v>0</v>
      </c>
      <c r="M16" s="55">
        <f t="shared" si="42"/>
        <v>0</v>
      </c>
      <c r="N16" s="55">
        <f t="shared" si="42"/>
        <v>0</v>
      </c>
      <c r="O16" s="55">
        <f t="shared" si="42"/>
        <v>0</v>
      </c>
      <c r="P16" s="55">
        <f t="shared" si="42"/>
        <v>0</v>
      </c>
      <c r="Q16" s="55">
        <f t="shared" si="42"/>
        <v>0</v>
      </c>
      <c r="R16" s="55">
        <f t="shared" ref="R16:R17" si="44">SUM(F16:Q16)</f>
        <v>0</v>
      </c>
      <c r="S16" s="55">
        <f t="shared" ref="S16:U16" si="43">S12*S14</f>
        <v>0</v>
      </c>
      <c r="T16" s="55">
        <f t="shared" si="43"/>
        <v>0</v>
      </c>
      <c r="U16" s="56">
        <f t="shared" si="43"/>
        <v>0</v>
      </c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</row>
    <row r="17" ht="9.75" customHeight="1">
      <c r="A17" s="31">
        <v>2.0</v>
      </c>
      <c r="B17" s="32" t="s">
        <v>39</v>
      </c>
      <c r="C17" s="33"/>
      <c r="D17" s="34" t="s">
        <v>32</v>
      </c>
      <c r="E17" s="35">
        <v>15.0</v>
      </c>
      <c r="F17" s="57"/>
      <c r="G17" s="57"/>
      <c r="H17" s="57"/>
      <c r="I17" s="57"/>
      <c r="J17" s="58"/>
      <c r="K17" s="58"/>
      <c r="L17" s="58"/>
      <c r="M17" s="58"/>
      <c r="N17" s="58"/>
      <c r="O17" s="58"/>
      <c r="P17" s="58"/>
      <c r="Q17" s="58"/>
      <c r="R17" s="58">
        <f t="shared" si="44"/>
        <v>0</v>
      </c>
      <c r="S17" s="58"/>
      <c r="T17" s="58"/>
      <c r="U17" s="5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</row>
    <row r="18" ht="9.75" customHeight="1">
      <c r="A18" s="38"/>
      <c r="B18" s="39"/>
      <c r="C18" s="40"/>
      <c r="D18" s="41" t="s">
        <v>33</v>
      </c>
      <c r="E18" s="42">
        <v>0.0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4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</row>
    <row r="19" ht="9.75" customHeight="1">
      <c r="A19" s="38"/>
      <c r="B19" s="45"/>
      <c r="C19" s="46"/>
      <c r="D19" s="12" t="s">
        <v>34</v>
      </c>
      <c r="E19" s="25">
        <v>3000.0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</row>
    <row r="20" ht="9.75" customHeight="1">
      <c r="A20" s="38"/>
      <c r="B20" s="48" t="s">
        <v>35</v>
      </c>
      <c r="C20" s="48" t="s">
        <v>36</v>
      </c>
      <c r="D20" s="12" t="s">
        <v>40</v>
      </c>
      <c r="E20" s="25">
        <v>1400.0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</row>
    <row r="21" ht="9.75" customHeight="1">
      <c r="A21" s="50"/>
      <c r="B21" s="51">
        <v>0.24</v>
      </c>
      <c r="C21" s="52">
        <v>0.1</v>
      </c>
      <c r="D21" s="53" t="s">
        <v>41</v>
      </c>
      <c r="E21" s="54">
        <f t="shared" ref="E21:Q21" si="45">E17*E19</f>
        <v>45000</v>
      </c>
      <c r="F21" s="55">
        <f t="shared" si="45"/>
        <v>0</v>
      </c>
      <c r="G21" s="55">
        <f t="shared" si="45"/>
        <v>0</v>
      </c>
      <c r="H21" s="55">
        <f t="shared" si="45"/>
        <v>0</v>
      </c>
      <c r="I21" s="55">
        <f t="shared" si="45"/>
        <v>0</v>
      </c>
      <c r="J21" s="55">
        <f t="shared" si="45"/>
        <v>0</v>
      </c>
      <c r="K21" s="55">
        <f t="shared" si="45"/>
        <v>0</v>
      </c>
      <c r="L21" s="55">
        <f t="shared" si="45"/>
        <v>0</v>
      </c>
      <c r="M21" s="55">
        <f t="shared" si="45"/>
        <v>0</v>
      </c>
      <c r="N21" s="55">
        <f t="shared" si="45"/>
        <v>0</v>
      </c>
      <c r="O21" s="55">
        <f t="shared" si="45"/>
        <v>0</v>
      </c>
      <c r="P21" s="55">
        <f t="shared" si="45"/>
        <v>0</v>
      </c>
      <c r="Q21" s="55">
        <f t="shared" si="45"/>
        <v>0</v>
      </c>
      <c r="R21" s="55">
        <f t="shared" ref="R21:R22" si="47">SUM(F21:Q21)</f>
        <v>0</v>
      </c>
      <c r="S21" s="55">
        <f t="shared" ref="S21:U21" si="46">S17*S19</f>
        <v>0</v>
      </c>
      <c r="T21" s="55">
        <f t="shared" si="46"/>
        <v>0</v>
      </c>
      <c r="U21" s="56">
        <f t="shared" si="46"/>
        <v>0</v>
      </c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</row>
    <row r="22" ht="9.75" customHeight="1">
      <c r="A22" s="31">
        <v>3.0</v>
      </c>
      <c r="B22" s="32" t="s">
        <v>42</v>
      </c>
      <c r="C22" s="33"/>
      <c r="D22" s="34" t="s">
        <v>32</v>
      </c>
      <c r="E22" s="35">
        <v>20.0</v>
      </c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>
        <f t="shared" si="47"/>
        <v>0</v>
      </c>
      <c r="S22" s="58"/>
      <c r="T22" s="58"/>
      <c r="U22" s="5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</row>
    <row r="23" ht="9.75" customHeight="1">
      <c r="A23" s="38"/>
      <c r="B23" s="39"/>
      <c r="C23" s="40"/>
      <c r="D23" s="41" t="s">
        <v>33</v>
      </c>
      <c r="E23" s="42">
        <v>0.0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</row>
    <row r="24" ht="9.75" customHeight="1">
      <c r="A24" s="38"/>
      <c r="B24" s="45"/>
      <c r="C24" s="46"/>
      <c r="D24" s="12" t="s">
        <v>34</v>
      </c>
      <c r="E24" s="25">
        <v>350.0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</row>
    <row r="25" ht="9.75" customHeight="1">
      <c r="A25" s="38"/>
      <c r="B25" s="48" t="s">
        <v>35</v>
      </c>
      <c r="C25" s="48" t="s">
        <v>36</v>
      </c>
      <c r="D25" s="12" t="s">
        <v>40</v>
      </c>
      <c r="E25" s="25">
        <v>0.0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</row>
    <row r="26" ht="9.75" customHeight="1">
      <c r="A26" s="50"/>
      <c r="B26" s="60">
        <v>0.13</v>
      </c>
      <c r="C26" s="60">
        <v>0.0</v>
      </c>
      <c r="D26" s="53" t="s">
        <v>43</v>
      </c>
      <c r="E26" s="54">
        <f t="shared" ref="E26:Q26" si="48">E22*E24</f>
        <v>7000</v>
      </c>
      <c r="F26" s="55">
        <f t="shared" si="48"/>
        <v>0</v>
      </c>
      <c r="G26" s="55">
        <f t="shared" si="48"/>
        <v>0</v>
      </c>
      <c r="H26" s="55">
        <f t="shared" si="48"/>
        <v>0</v>
      </c>
      <c r="I26" s="55">
        <f t="shared" si="48"/>
        <v>0</v>
      </c>
      <c r="J26" s="55">
        <f t="shared" si="48"/>
        <v>0</v>
      </c>
      <c r="K26" s="55">
        <f t="shared" si="48"/>
        <v>0</v>
      </c>
      <c r="L26" s="55">
        <f t="shared" si="48"/>
        <v>0</v>
      </c>
      <c r="M26" s="55">
        <f t="shared" si="48"/>
        <v>0</v>
      </c>
      <c r="N26" s="55">
        <f t="shared" si="48"/>
        <v>0</v>
      </c>
      <c r="O26" s="55">
        <f t="shared" si="48"/>
        <v>0</v>
      </c>
      <c r="P26" s="55">
        <f t="shared" si="48"/>
        <v>0</v>
      </c>
      <c r="Q26" s="55">
        <f t="shared" si="48"/>
        <v>0</v>
      </c>
      <c r="R26" s="55">
        <f t="shared" ref="R26:R27" si="50">SUM(F26:Q26)</f>
        <v>0</v>
      </c>
      <c r="S26" s="55">
        <f t="shared" ref="S26:U26" si="49">S22*S24</f>
        <v>0</v>
      </c>
      <c r="T26" s="55">
        <f t="shared" si="49"/>
        <v>0</v>
      </c>
      <c r="U26" s="56">
        <f t="shared" si="49"/>
        <v>0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</row>
    <row r="27" ht="9.75" customHeight="1">
      <c r="A27" s="31">
        <v>4.0</v>
      </c>
      <c r="B27" s="32" t="s">
        <v>44</v>
      </c>
      <c r="C27" s="33"/>
      <c r="D27" s="34" t="s">
        <v>32</v>
      </c>
      <c r="E27" s="35">
        <v>30.0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>
        <f t="shared" si="50"/>
        <v>0</v>
      </c>
      <c r="S27" s="58"/>
      <c r="T27" s="58"/>
      <c r="U27" s="5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</row>
    <row r="28" ht="9.75" customHeight="1">
      <c r="A28" s="38"/>
      <c r="B28" s="39"/>
      <c r="C28" s="40"/>
      <c r="D28" s="41" t="s">
        <v>33</v>
      </c>
      <c r="E28" s="42">
        <v>0.0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4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</row>
    <row r="29" ht="9.75" customHeight="1">
      <c r="A29" s="38"/>
      <c r="B29" s="45"/>
      <c r="C29" s="46"/>
      <c r="D29" s="12" t="s">
        <v>34</v>
      </c>
      <c r="E29" s="25">
        <v>50.0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</row>
    <row r="30" ht="9.75" customHeight="1">
      <c r="A30" s="38"/>
      <c r="B30" s="48" t="s">
        <v>35</v>
      </c>
      <c r="C30" s="48" t="s">
        <v>36</v>
      </c>
      <c r="D30" s="12" t="s">
        <v>45</v>
      </c>
      <c r="E30" s="25">
        <v>30.0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</row>
    <row r="31" ht="9.75" customHeight="1">
      <c r="A31" s="50"/>
      <c r="B31" s="51">
        <v>0.24</v>
      </c>
      <c r="C31" s="60">
        <v>0.1</v>
      </c>
      <c r="D31" s="53" t="s">
        <v>46</v>
      </c>
      <c r="E31" s="54">
        <f t="shared" ref="E31:Q31" si="51">E27*E29</f>
        <v>1500</v>
      </c>
      <c r="F31" s="55">
        <f t="shared" si="51"/>
        <v>0</v>
      </c>
      <c r="G31" s="55">
        <f t="shared" si="51"/>
        <v>0</v>
      </c>
      <c r="H31" s="55">
        <f t="shared" si="51"/>
        <v>0</v>
      </c>
      <c r="I31" s="55">
        <f t="shared" si="51"/>
        <v>0</v>
      </c>
      <c r="J31" s="55">
        <f t="shared" si="51"/>
        <v>0</v>
      </c>
      <c r="K31" s="55">
        <f t="shared" si="51"/>
        <v>0</v>
      </c>
      <c r="L31" s="55">
        <f t="shared" si="51"/>
        <v>0</v>
      </c>
      <c r="M31" s="55">
        <f t="shared" si="51"/>
        <v>0</v>
      </c>
      <c r="N31" s="55">
        <f t="shared" si="51"/>
        <v>0</v>
      </c>
      <c r="O31" s="55">
        <f t="shared" si="51"/>
        <v>0</v>
      </c>
      <c r="P31" s="55">
        <f t="shared" si="51"/>
        <v>0</v>
      </c>
      <c r="Q31" s="55">
        <f t="shared" si="51"/>
        <v>0</v>
      </c>
      <c r="R31" s="55">
        <f t="shared" ref="R31:R32" si="53">SUM(F31:Q31)</f>
        <v>0</v>
      </c>
      <c r="S31" s="55">
        <f t="shared" ref="S31:U31" si="52">S27*S29</f>
        <v>0</v>
      </c>
      <c r="T31" s="55">
        <f t="shared" si="52"/>
        <v>0</v>
      </c>
      <c r="U31" s="56">
        <f t="shared" si="52"/>
        <v>0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</row>
    <row r="32" ht="9.75" customHeight="1">
      <c r="A32" s="31">
        <v>5.0</v>
      </c>
      <c r="B32" s="32"/>
      <c r="C32" s="33"/>
      <c r="D32" s="34" t="s">
        <v>32</v>
      </c>
      <c r="E32" s="35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>
        <f t="shared" si="53"/>
        <v>0</v>
      </c>
      <c r="S32" s="36"/>
      <c r="T32" s="36"/>
      <c r="U32" s="37"/>
      <c r="V32" s="61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</row>
    <row r="33" ht="9.75" customHeight="1">
      <c r="A33" s="38"/>
      <c r="B33" s="39"/>
      <c r="C33" s="40"/>
      <c r="D33" s="41" t="s">
        <v>33</v>
      </c>
      <c r="E33" s="42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</row>
    <row r="34" ht="9.75" customHeight="1">
      <c r="A34" s="38"/>
      <c r="B34" s="45"/>
      <c r="C34" s="46"/>
      <c r="D34" s="12" t="s">
        <v>34</v>
      </c>
      <c r="E34" s="25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</row>
    <row r="35" ht="9.75" customHeight="1">
      <c r="A35" s="38"/>
      <c r="B35" s="48" t="s">
        <v>35</v>
      </c>
      <c r="C35" s="48" t="s">
        <v>36</v>
      </c>
      <c r="D35" s="12" t="s">
        <v>37</v>
      </c>
      <c r="E35" s="25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</row>
    <row r="36" ht="9.75" customHeight="1">
      <c r="A36" s="50"/>
      <c r="B36" s="60"/>
      <c r="C36" s="60"/>
      <c r="D36" s="53" t="s">
        <v>47</v>
      </c>
      <c r="E36" s="54">
        <f t="shared" ref="E36:Q36" si="54">E32*E34</f>
        <v>0</v>
      </c>
      <c r="F36" s="55">
        <f t="shared" si="54"/>
        <v>0</v>
      </c>
      <c r="G36" s="55">
        <f t="shared" si="54"/>
        <v>0</v>
      </c>
      <c r="H36" s="55">
        <f t="shared" si="54"/>
        <v>0</v>
      </c>
      <c r="I36" s="55">
        <f t="shared" si="54"/>
        <v>0</v>
      </c>
      <c r="J36" s="55">
        <f t="shared" si="54"/>
        <v>0</v>
      </c>
      <c r="K36" s="55">
        <f t="shared" si="54"/>
        <v>0</v>
      </c>
      <c r="L36" s="55">
        <f t="shared" si="54"/>
        <v>0</v>
      </c>
      <c r="M36" s="55">
        <f t="shared" si="54"/>
        <v>0</v>
      </c>
      <c r="N36" s="55">
        <f t="shared" si="54"/>
        <v>0</v>
      </c>
      <c r="O36" s="55">
        <f t="shared" si="54"/>
        <v>0</v>
      </c>
      <c r="P36" s="55">
        <f t="shared" si="54"/>
        <v>0</v>
      </c>
      <c r="Q36" s="55">
        <f t="shared" si="54"/>
        <v>0</v>
      </c>
      <c r="R36" s="55">
        <f t="shared" ref="R36:R37" si="56">SUM(F36:Q36)</f>
        <v>0</v>
      </c>
      <c r="S36" s="55">
        <f t="shared" ref="S36:U36" si="55">S32*S34</f>
        <v>0</v>
      </c>
      <c r="T36" s="55">
        <f t="shared" si="55"/>
        <v>0</v>
      </c>
      <c r="U36" s="56">
        <f t="shared" si="55"/>
        <v>0</v>
      </c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</row>
    <row r="37" ht="9.75" customHeight="1">
      <c r="A37" s="31">
        <v>6.0</v>
      </c>
      <c r="B37" s="32"/>
      <c r="C37" s="33"/>
      <c r="D37" s="34" t="s">
        <v>32</v>
      </c>
      <c r="E37" s="35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>
        <f t="shared" si="56"/>
        <v>0</v>
      </c>
      <c r="S37" s="58"/>
      <c r="T37" s="58"/>
      <c r="U37" s="5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</row>
    <row r="38" ht="9.75" customHeight="1">
      <c r="A38" s="38"/>
      <c r="B38" s="39"/>
      <c r="C38" s="40"/>
      <c r="D38" s="41" t="s">
        <v>33</v>
      </c>
      <c r="E38" s="42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4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</row>
    <row r="39" ht="9.75" customHeight="1">
      <c r="A39" s="38"/>
      <c r="B39" s="45"/>
      <c r="C39" s="46"/>
      <c r="D39" s="12" t="s">
        <v>34</v>
      </c>
      <c r="E39" s="25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</row>
    <row r="40" ht="9.75" customHeight="1">
      <c r="A40" s="38"/>
      <c r="B40" s="48" t="s">
        <v>35</v>
      </c>
      <c r="C40" s="48" t="s">
        <v>36</v>
      </c>
      <c r="D40" s="12" t="s">
        <v>40</v>
      </c>
      <c r="E40" s="25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</row>
    <row r="41" ht="9.75" customHeight="1">
      <c r="A41" s="50"/>
      <c r="B41" s="52"/>
      <c r="C41" s="52"/>
      <c r="D41" s="53" t="s">
        <v>48</v>
      </c>
      <c r="E41" s="54">
        <f t="shared" ref="E41:Q41" si="57">E37*E39</f>
        <v>0</v>
      </c>
      <c r="F41" s="55">
        <f t="shared" si="57"/>
        <v>0</v>
      </c>
      <c r="G41" s="55">
        <f t="shared" si="57"/>
        <v>0</v>
      </c>
      <c r="H41" s="55">
        <f t="shared" si="57"/>
        <v>0</v>
      </c>
      <c r="I41" s="55">
        <f t="shared" si="57"/>
        <v>0</v>
      </c>
      <c r="J41" s="55">
        <f t="shared" si="57"/>
        <v>0</v>
      </c>
      <c r="K41" s="55">
        <f t="shared" si="57"/>
        <v>0</v>
      </c>
      <c r="L41" s="55">
        <f t="shared" si="57"/>
        <v>0</v>
      </c>
      <c r="M41" s="55">
        <f t="shared" si="57"/>
        <v>0</v>
      </c>
      <c r="N41" s="55">
        <f t="shared" si="57"/>
        <v>0</v>
      </c>
      <c r="O41" s="55">
        <f t="shared" si="57"/>
        <v>0</v>
      </c>
      <c r="P41" s="55">
        <f t="shared" si="57"/>
        <v>0</v>
      </c>
      <c r="Q41" s="55">
        <f t="shared" si="57"/>
        <v>0</v>
      </c>
      <c r="R41" s="55">
        <f t="shared" ref="R41:R42" si="59">SUM(F41:Q41)</f>
        <v>0</v>
      </c>
      <c r="S41" s="55">
        <f t="shared" ref="S41:U41" si="58">S37*S39</f>
        <v>0</v>
      </c>
      <c r="T41" s="55">
        <f t="shared" si="58"/>
        <v>0</v>
      </c>
      <c r="U41" s="56">
        <f t="shared" si="58"/>
        <v>0</v>
      </c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</row>
    <row r="42" ht="9.75" customHeight="1">
      <c r="A42" s="31">
        <v>7.0</v>
      </c>
      <c r="B42" s="32"/>
      <c r="C42" s="33"/>
      <c r="D42" s="34" t="s">
        <v>32</v>
      </c>
      <c r="E42" s="35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>
        <f t="shared" si="59"/>
        <v>0</v>
      </c>
      <c r="S42" s="36"/>
      <c r="T42" s="36"/>
      <c r="U42" s="37"/>
      <c r="V42" s="61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</row>
    <row r="43" ht="9.75" customHeight="1">
      <c r="A43" s="38"/>
      <c r="B43" s="39"/>
      <c r="C43" s="40"/>
      <c r="D43" s="41" t="s">
        <v>33</v>
      </c>
      <c r="E43" s="42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ht="9.75" customHeight="1">
      <c r="A44" s="38"/>
      <c r="B44" s="45"/>
      <c r="C44" s="46"/>
      <c r="D44" s="12" t="s">
        <v>34</v>
      </c>
      <c r="E44" s="25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</row>
    <row r="45" ht="9.75" customHeight="1">
      <c r="A45" s="38"/>
      <c r="B45" s="48" t="s">
        <v>35</v>
      </c>
      <c r="C45" s="48" t="s">
        <v>36</v>
      </c>
      <c r="D45" s="12" t="s">
        <v>37</v>
      </c>
      <c r="E45" s="25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</row>
    <row r="46" ht="9.75" customHeight="1">
      <c r="A46" s="50"/>
      <c r="B46" s="60"/>
      <c r="C46" s="60"/>
      <c r="D46" s="53" t="s">
        <v>49</v>
      </c>
      <c r="E46" s="54">
        <f t="shared" ref="E46:Q46" si="60">E42*E44</f>
        <v>0</v>
      </c>
      <c r="F46" s="55">
        <f t="shared" si="60"/>
        <v>0</v>
      </c>
      <c r="G46" s="55">
        <f t="shared" si="60"/>
        <v>0</v>
      </c>
      <c r="H46" s="55">
        <f t="shared" si="60"/>
        <v>0</v>
      </c>
      <c r="I46" s="55">
        <f t="shared" si="60"/>
        <v>0</v>
      </c>
      <c r="J46" s="55">
        <f t="shared" si="60"/>
        <v>0</v>
      </c>
      <c r="K46" s="55">
        <f t="shared" si="60"/>
        <v>0</v>
      </c>
      <c r="L46" s="55">
        <f t="shared" si="60"/>
        <v>0</v>
      </c>
      <c r="M46" s="55">
        <f t="shared" si="60"/>
        <v>0</v>
      </c>
      <c r="N46" s="55">
        <f t="shared" si="60"/>
        <v>0</v>
      </c>
      <c r="O46" s="55">
        <f t="shared" si="60"/>
        <v>0</v>
      </c>
      <c r="P46" s="55">
        <f t="shared" si="60"/>
        <v>0</v>
      </c>
      <c r="Q46" s="55">
        <f t="shared" si="60"/>
        <v>0</v>
      </c>
      <c r="R46" s="55">
        <f t="shared" ref="R46:R47" si="62">SUM(F46:Q46)</f>
        <v>0</v>
      </c>
      <c r="S46" s="55">
        <f t="shared" ref="S46:U46" si="61">S42*S44</f>
        <v>0</v>
      </c>
      <c r="T46" s="55">
        <f t="shared" si="61"/>
        <v>0</v>
      </c>
      <c r="U46" s="56">
        <f t="shared" si="61"/>
        <v>0</v>
      </c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</row>
    <row r="47" ht="9.75" customHeight="1">
      <c r="A47" s="31">
        <v>8.0</v>
      </c>
      <c r="B47" s="32"/>
      <c r="C47" s="33"/>
      <c r="D47" s="34" t="s">
        <v>32</v>
      </c>
      <c r="E47" s="35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>
        <f t="shared" si="62"/>
        <v>0</v>
      </c>
      <c r="S47" s="58"/>
      <c r="T47" s="58"/>
      <c r="U47" s="5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</row>
    <row r="48" ht="9.75" customHeight="1">
      <c r="A48" s="38"/>
      <c r="B48" s="39"/>
      <c r="C48" s="40"/>
      <c r="D48" s="41" t="s">
        <v>33</v>
      </c>
      <c r="E48" s="42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4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</row>
    <row r="49" ht="9.75" customHeight="1">
      <c r="A49" s="38"/>
      <c r="B49" s="45"/>
      <c r="C49" s="46"/>
      <c r="D49" s="12" t="s">
        <v>34</v>
      </c>
      <c r="E49" s="25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</row>
    <row r="50" ht="9.75" customHeight="1">
      <c r="A50" s="38"/>
      <c r="B50" s="48" t="s">
        <v>35</v>
      </c>
      <c r="C50" s="48" t="s">
        <v>36</v>
      </c>
      <c r="D50" s="12" t="s">
        <v>37</v>
      </c>
      <c r="E50" s="25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</row>
    <row r="51" ht="9.75" customHeight="1">
      <c r="A51" s="50"/>
      <c r="B51" s="60"/>
      <c r="C51" s="60"/>
      <c r="D51" s="53" t="s">
        <v>50</v>
      </c>
      <c r="E51" s="54">
        <f t="shared" ref="E51:Q51" si="63">E47*E49</f>
        <v>0</v>
      </c>
      <c r="F51" s="55">
        <f t="shared" si="63"/>
        <v>0</v>
      </c>
      <c r="G51" s="55">
        <f t="shared" si="63"/>
        <v>0</v>
      </c>
      <c r="H51" s="55">
        <f t="shared" si="63"/>
        <v>0</v>
      </c>
      <c r="I51" s="55">
        <f t="shared" si="63"/>
        <v>0</v>
      </c>
      <c r="J51" s="55">
        <f t="shared" si="63"/>
        <v>0</v>
      </c>
      <c r="K51" s="55">
        <f t="shared" si="63"/>
        <v>0</v>
      </c>
      <c r="L51" s="55">
        <f t="shared" si="63"/>
        <v>0</v>
      </c>
      <c r="M51" s="55">
        <f t="shared" si="63"/>
        <v>0</v>
      </c>
      <c r="N51" s="55">
        <f t="shared" si="63"/>
        <v>0</v>
      </c>
      <c r="O51" s="55">
        <f t="shared" si="63"/>
        <v>0</v>
      </c>
      <c r="P51" s="55">
        <f t="shared" si="63"/>
        <v>0</v>
      </c>
      <c r="Q51" s="55">
        <f t="shared" si="63"/>
        <v>0</v>
      </c>
      <c r="R51" s="55">
        <f t="shared" ref="R51:R52" si="65">SUM(F51:Q51)</f>
        <v>0</v>
      </c>
      <c r="S51" s="55">
        <f t="shared" ref="S51:U51" si="64">S47*S49</f>
        <v>0</v>
      </c>
      <c r="T51" s="55">
        <f t="shared" si="64"/>
        <v>0</v>
      </c>
      <c r="U51" s="56">
        <f t="shared" si="64"/>
        <v>0</v>
      </c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</row>
    <row r="52" ht="9.75" customHeight="1">
      <c r="A52" s="31">
        <v>9.0</v>
      </c>
      <c r="B52" s="32"/>
      <c r="C52" s="33"/>
      <c r="D52" s="34" t="s">
        <v>32</v>
      </c>
      <c r="E52" s="35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>
        <f t="shared" si="65"/>
        <v>0</v>
      </c>
      <c r="S52" s="58"/>
      <c r="T52" s="58"/>
      <c r="U52" s="5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</row>
    <row r="53" ht="9.75" customHeight="1">
      <c r="A53" s="38"/>
      <c r="B53" s="39"/>
      <c r="C53" s="40"/>
      <c r="D53" s="41" t="s">
        <v>33</v>
      </c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4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</row>
    <row r="54" ht="9.75" customHeight="1">
      <c r="A54" s="38"/>
      <c r="B54" s="45"/>
      <c r="C54" s="46"/>
      <c r="D54" s="12" t="s">
        <v>34</v>
      </c>
      <c r="E54" s="25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</row>
    <row r="55" ht="9.75" customHeight="1">
      <c r="A55" s="38"/>
      <c r="B55" s="48" t="s">
        <v>35</v>
      </c>
      <c r="C55" s="48" t="s">
        <v>36</v>
      </c>
      <c r="D55" s="12" t="s">
        <v>37</v>
      </c>
      <c r="E55" s="2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</row>
    <row r="56" ht="9.75" customHeight="1">
      <c r="A56" s="50"/>
      <c r="B56" s="60"/>
      <c r="C56" s="60"/>
      <c r="D56" s="53" t="s">
        <v>51</v>
      </c>
      <c r="E56" s="54">
        <f t="shared" ref="E56:Q56" si="66">E52*E54</f>
        <v>0</v>
      </c>
      <c r="F56" s="55">
        <f t="shared" si="66"/>
        <v>0</v>
      </c>
      <c r="G56" s="55">
        <f t="shared" si="66"/>
        <v>0</v>
      </c>
      <c r="H56" s="55">
        <f t="shared" si="66"/>
        <v>0</v>
      </c>
      <c r="I56" s="55">
        <f t="shared" si="66"/>
        <v>0</v>
      </c>
      <c r="J56" s="55">
        <f t="shared" si="66"/>
        <v>0</v>
      </c>
      <c r="K56" s="55">
        <f t="shared" si="66"/>
        <v>0</v>
      </c>
      <c r="L56" s="55">
        <f t="shared" si="66"/>
        <v>0</v>
      </c>
      <c r="M56" s="55">
        <f t="shared" si="66"/>
        <v>0</v>
      </c>
      <c r="N56" s="55">
        <f t="shared" si="66"/>
        <v>0</v>
      </c>
      <c r="O56" s="55">
        <f t="shared" si="66"/>
        <v>0</v>
      </c>
      <c r="P56" s="55">
        <f t="shared" si="66"/>
        <v>0</v>
      </c>
      <c r="Q56" s="55">
        <f t="shared" si="66"/>
        <v>0</v>
      </c>
      <c r="R56" s="55">
        <f t="shared" ref="R56:R57" si="68">SUM(F56:Q56)</f>
        <v>0</v>
      </c>
      <c r="S56" s="55">
        <f t="shared" ref="S56:U56" si="67">S52*S54</f>
        <v>0</v>
      </c>
      <c r="T56" s="55">
        <f t="shared" si="67"/>
        <v>0</v>
      </c>
      <c r="U56" s="56">
        <f t="shared" si="67"/>
        <v>0</v>
      </c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</row>
    <row r="57" ht="9.75" customHeight="1">
      <c r="A57" s="31">
        <v>10.0</v>
      </c>
      <c r="B57" s="32"/>
      <c r="C57" s="33"/>
      <c r="D57" s="34" t="s">
        <v>32</v>
      </c>
      <c r="E57" s="35"/>
      <c r="F57" s="36"/>
      <c r="G57" s="36"/>
      <c r="H57" s="36"/>
      <c r="I57" s="36"/>
      <c r="J57" s="58"/>
      <c r="K57" s="58"/>
      <c r="L57" s="58"/>
      <c r="M57" s="58"/>
      <c r="N57" s="58"/>
      <c r="O57" s="58"/>
      <c r="P57" s="58"/>
      <c r="Q57" s="58"/>
      <c r="R57" s="58">
        <f t="shared" si="68"/>
        <v>0</v>
      </c>
      <c r="S57" s="58"/>
      <c r="T57" s="58"/>
      <c r="U57" s="5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</row>
    <row r="58" ht="9.75" customHeight="1">
      <c r="A58" s="38"/>
      <c r="B58" s="39"/>
      <c r="C58" s="40"/>
      <c r="D58" s="41" t="s">
        <v>33</v>
      </c>
      <c r="E58" s="42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4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</row>
    <row r="59" ht="9.75" customHeight="1">
      <c r="A59" s="38"/>
      <c r="B59" s="45"/>
      <c r="C59" s="46"/>
      <c r="D59" s="12" t="s">
        <v>34</v>
      </c>
      <c r="E59" s="25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</row>
    <row r="60" ht="9.75" customHeight="1">
      <c r="A60" s="38"/>
      <c r="B60" s="48" t="s">
        <v>35</v>
      </c>
      <c r="C60" s="48" t="s">
        <v>36</v>
      </c>
      <c r="D60" s="12" t="s">
        <v>37</v>
      </c>
      <c r="E60" s="25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</row>
    <row r="61" ht="9.75" customHeight="1">
      <c r="A61" s="50"/>
      <c r="B61" s="60"/>
      <c r="C61" s="60"/>
      <c r="D61" s="53" t="s">
        <v>52</v>
      </c>
      <c r="E61" s="54">
        <f t="shared" ref="E61:Q61" si="69">E57*E59</f>
        <v>0</v>
      </c>
      <c r="F61" s="55">
        <f t="shared" si="69"/>
        <v>0</v>
      </c>
      <c r="G61" s="55">
        <f t="shared" si="69"/>
        <v>0</v>
      </c>
      <c r="H61" s="55">
        <f t="shared" si="69"/>
        <v>0</v>
      </c>
      <c r="I61" s="55">
        <f t="shared" si="69"/>
        <v>0</v>
      </c>
      <c r="J61" s="55">
        <f t="shared" si="69"/>
        <v>0</v>
      </c>
      <c r="K61" s="55">
        <f t="shared" si="69"/>
        <v>0</v>
      </c>
      <c r="L61" s="55">
        <f t="shared" si="69"/>
        <v>0</v>
      </c>
      <c r="M61" s="55">
        <f t="shared" si="69"/>
        <v>0</v>
      </c>
      <c r="N61" s="55">
        <f t="shared" si="69"/>
        <v>0</v>
      </c>
      <c r="O61" s="55">
        <f t="shared" si="69"/>
        <v>0</v>
      </c>
      <c r="P61" s="55">
        <f t="shared" si="69"/>
        <v>0</v>
      </c>
      <c r="Q61" s="55">
        <f t="shared" si="69"/>
        <v>0</v>
      </c>
      <c r="R61" s="55">
        <f>SUM(F61:Q61)</f>
        <v>0</v>
      </c>
      <c r="S61" s="55">
        <f t="shared" ref="S61:U61" si="70">S57*S59</f>
        <v>0</v>
      </c>
      <c r="T61" s="55">
        <f t="shared" si="70"/>
        <v>0</v>
      </c>
      <c r="U61" s="56">
        <f t="shared" si="70"/>
        <v>0</v>
      </c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</row>
    <row r="62" ht="9.75" customHeight="1">
      <c r="A62" s="19"/>
      <c r="B62" s="19"/>
      <c r="C62" s="19"/>
      <c r="D62" s="62"/>
      <c r="E62" s="63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</row>
    <row r="63" ht="9.75" customHeight="1">
      <c r="A63" s="19"/>
      <c r="B63" s="19"/>
      <c r="C63" s="19"/>
      <c r="D63" s="62"/>
      <c r="E63" s="63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</row>
    <row r="64" ht="9.75" customHeight="1">
      <c r="A64" s="19"/>
      <c r="B64" s="19"/>
      <c r="C64" s="19"/>
      <c r="D64" s="62"/>
      <c r="E64" s="63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</row>
    <row r="65" ht="9.75" customHeight="1">
      <c r="A65" s="19"/>
      <c r="B65" s="19"/>
      <c r="C65" s="19"/>
      <c r="D65" s="62"/>
      <c r="E65" s="63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</row>
    <row r="66" ht="9.75" customHeight="1">
      <c r="A66" s="19"/>
      <c r="B66" s="19"/>
      <c r="C66" s="19"/>
      <c r="D66" s="62"/>
      <c r="E66" s="63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</row>
    <row r="67" ht="9.75" customHeight="1">
      <c r="A67" s="19"/>
      <c r="B67" s="19"/>
      <c r="C67" s="19"/>
      <c r="D67" s="62"/>
      <c r="E67" s="63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</row>
    <row r="68" ht="9.75" customHeight="1">
      <c r="A68" s="19"/>
      <c r="B68" s="19"/>
      <c r="C68" s="19"/>
      <c r="D68" s="62"/>
      <c r="E68" s="63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</row>
    <row r="69" ht="9.75" customHeight="1">
      <c r="A69" s="19"/>
      <c r="B69" s="19"/>
      <c r="C69" s="19"/>
      <c r="D69" s="62"/>
      <c r="E69" s="63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</row>
    <row r="70" ht="9.75" customHeight="1">
      <c r="A70" s="19"/>
      <c r="B70" s="19"/>
      <c r="C70" s="19"/>
      <c r="D70" s="62"/>
      <c r="E70" s="63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</row>
    <row r="71" ht="9.75" customHeight="1">
      <c r="A71" s="19"/>
      <c r="B71" s="19"/>
      <c r="C71" s="19"/>
      <c r="D71" s="62"/>
      <c r="E71" s="63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</row>
    <row r="72" ht="9.75" customHeight="1">
      <c r="A72" s="19"/>
      <c r="B72" s="19"/>
      <c r="C72" s="19"/>
      <c r="D72" s="62"/>
      <c r="E72" s="63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</row>
    <row r="73" ht="9.75" customHeight="1">
      <c r="A73" s="19"/>
      <c r="B73" s="19"/>
      <c r="C73" s="19"/>
      <c r="D73" s="62"/>
      <c r="E73" s="63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</row>
    <row r="74" ht="9.75" customHeight="1">
      <c r="A74" s="19"/>
      <c r="B74" s="19"/>
      <c r="C74" s="19"/>
      <c r="D74" s="62"/>
      <c r="E74" s="63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</row>
    <row r="75" ht="9.75" customHeight="1">
      <c r="A75" s="19"/>
      <c r="B75" s="19"/>
      <c r="C75" s="19"/>
      <c r="D75" s="62"/>
      <c r="E75" s="63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</row>
    <row r="76" ht="9.75" customHeight="1">
      <c r="A76" s="19"/>
      <c r="B76" s="19"/>
      <c r="C76" s="19"/>
      <c r="D76" s="62"/>
      <c r="E76" s="63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</row>
    <row r="77" ht="9.75" customHeight="1">
      <c r="A77" s="19"/>
      <c r="B77" s="19"/>
      <c r="C77" s="19"/>
      <c r="D77" s="62"/>
      <c r="E77" s="63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</row>
    <row r="78" ht="9.75" customHeight="1">
      <c r="A78" s="19"/>
      <c r="B78" s="19"/>
      <c r="C78" s="19"/>
      <c r="D78" s="62"/>
      <c r="E78" s="63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</row>
    <row r="79" ht="9.75" customHeight="1">
      <c r="A79" s="19"/>
      <c r="B79" s="19"/>
      <c r="C79" s="19"/>
      <c r="D79" s="62"/>
      <c r="E79" s="63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</row>
    <row r="80" ht="9.75" customHeight="1">
      <c r="A80" s="19"/>
      <c r="B80" s="19"/>
      <c r="C80" s="19"/>
      <c r="D80" s="62"/>
      <c r="E80" s="63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</row>
    <row r="81" ht="9.75" customHeight="1">
      <c r="A81" s="19"/>
      <c r="B81" s="19"/>
      <c r="C81" s="19"/>
      <c r="D81" s="62"/>
      <c r="E81" s="63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</row>
    <row r="82" ht="9.75" customHeight="1">
      <c r="A82" s="19"/>
      <c r="B82" s="19"/>
      <c r="C82" s="19"/>
      <c r="D82" s="62"/>
      <c r="E82" s="63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</row>
    <row r="83" ht="9.75" customHeight="1">
      <c r="A83" s="19"/>
      <c r="B83" s="19"/>
      <c r="C83" s="19"/>
      <c r="D83" s="62"/>
      <c r="E83" s="63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</row>
    <row r="84" ht="9.75" customHeight="1">
      <c r="A84" s="19"/>
      <c r="B84" s="19"/>
      <c r="C84" s="19"/>
      <c r="D84" s="62"/>
      <c r="E84" s="63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</row>
    <row r="85" ht="9.75" customHeight="1">
      <c r="A85" s="19"/>
      <c r="B85" s="19"/>
      <c r="C85" s="19"/>
      <c r="D85" s="62"/>
      <c r="E85" s="63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</row>
    <row r="86" ht="9.75" customHeight="1">
      <c r="A86" s="19"/>
      <c r="B86" s="19"/>
      <c r="C86" s="19"/>
      <c r="D86" s="62"/>
      <c r="E86" s="63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</row>
    <row r="87" ht="9.75" customHeight="1">
      <c r="A87" s="19"/>
      <c r="B87" s="19"/>
      <c r="C87" s="19"/>
      <c r="D87" s="62"/>
      <c r="E87" s="63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</row>
    <row r="88" ht="9.75" customHeight="1">
      <c r="A88" s="19"/>
      <c r="B88" s="19"/>
      <c r="C88" s="19"/>
      <c r="D88" s="62"/>
      <c r="E88" s="63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</row>
    <row r="89" ht="9.75" customHeight="1">
      <c r="A89" s="19"/>
      <c r="B89" s="19"/>
      <c r="C89" s="19"/>
      <c r="D89" s="62"/>
      <c r="E89" s="63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</row>
    <row r="90" ht="9.75" customHeight="1">
      <c r="A90" s="19"/>
      <c r="B90" s="19"/>
      <c r="C90" s="19"/>
      <c r="D90" s="62"/>
      <c r="E90" s="63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</row>
    <row r="91" ht="9.75" customHeight="1">
      <c r="A91" s="19"/>
      <c r="B91" s="19"/>
      <c r="C91" s="19"/>
      <c r="D91" s="62"/>
      <c r="E91" s="63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</row>
    <row r="92" ht="9.75" customHeight="1">
      <c r="A92" s="19"/>
      <c r="B92" s="19"/>
      <c r="C92" s="19"/>
      <c r="D92" s="62"/>
      <c r="E92" s="63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</row>
    <row r="93" ht="9.75" customHeight="1">
      <c r="A93" s="19"/>
      <c r="B93" s="19"/>
      <c r="C93" s="19"/>
      <c r="D93" s="62"/>
      <c r="E93" s="63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</row>
    <row r="94" ht="9.75" customHeight="1">
      <c r="A94" s="19"/>
      <c r="B94" s="19"/>
      <c r="C94" s="19"/>
      <c r="D94" s="62"/>
      <c r="E94" s="63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</row>
    <row r="95" ht="9.75" customHeight="1">
      <c r="A95" s="19"/>
      <c r="B95" s="19"/>
      <c r="C95" s="19"/>
      <c r="D95" s="62"/>
      <c r="E95" s="63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</row>
    <row r="96" ht="9.75" customHeight="1">
      <c r="A96" s="19"/>
      <c r="B96" s="19"/>
      <c r="C96" s="19"/>
      <c r="D96" s="62"/>
      <c r="E96" s="63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</row>
    <row r="97" ht="9.75" customHeight="1">
      <c r="A97" s="19"/>
      <c r="B97" s="19"/>
      <c r="C97" s="19"/>
      <c r="D97" s="62"/>
      <c r="E97" s="63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</row>
    <row r="98" ht="9.75" customHeight="1">
      <c r="A98" s="19"/>
      <c r="B98" s="19"/>
      <c r="C98" s="19"/>
      <c r="D98" s="62"/>
      <c r="E98" s="63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</row>
    <row r="99" ht="9.75" customHeight="1">
      <c r="A99" s="19"/>
      <c r="B99" s="19"/>
      <c r="C99" s="19"/>
      <c r="D99" s="62"/>
      <c r="E99" s="63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</row>
    <row r="100" ht="9.75" customHeight="1">
      <c r="A100" s="19"/>
      <c r="B100" s="19"/>
      <c r="C100" s="19"/>
      <c r="D100" s="62"/>
      <c r="E100" s="63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</row>
    <row r="101" ht="9.75" customHeight="1">
      <c r="A101" s="19"/>
      <c r="B101" s="19"/>
      <c r="C101" s="19"/>
      <c r="D101" s="62"/>
      <c r="E101" s="63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</row>
    <row r="102" ht="9.75" customHeight="1">
      <c r="A102" s="19"/>
      <c r="B102" s="19"/>
      <c r="C102" s="19"/>
      <c r="D102" s="62"/>
      <c r="E102" s="63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</row>
    <row r="103" ht="9.75" customHeight="1">
      <c r="A103" s="19"/>
      <c r="B103" s="19"/>
      <c r="C103" s="19"/>
      <c r="D103" s="62"/>
      <c r="E103" s="63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</row>
    <row r="104" ht="9.75" customHeight="1">
      <c r="A104" s="19"/>
      <c r="B104" s="19"/>
      <c r="C104" s="19"/>
      <c r="D104" s="62"/>
      <c r="E104" s="63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</row>
    <row r="105" ht="9.75" customHeight="1">
      <c r="A105" s="19"/>
      <c r="B105" s="19"/>
      <c r="C105" s="19"/>
      <c r="D105" s="62"/>
      <c r="E105" s="63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</row>
    <row r="106" ht="9.75" customHeight="1">
      <c r="A106" s="19"/>
      <c r="B106" s="19"/>
      <c r="C106" s="19"/>
      <c r="D106" s="62"/>
      <c r="E106" s="63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</row>
    <row r="107" ht="9.75" customHeight="1">
      <c r="A107" s="19"/>
      <c r="B107" s="19"/>
      <c r="C107" s="19"/>
      <c r="D107" s="62"/>
      <c r="E107" s="63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</row>
    <row r="108" ht="9.75" customHeight="1">
      <c r="A108" s="19"/>
      <c r="B108" s="19"/>
      <c r="C108" s="19"/>
      <c r="D108" s="62"/>
      <c r="E108" s="63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</row>
    <row r="109" ht="9.75" customHeight="1">
      <c r="A109" s="19"/>
      <c r="B109" s="19"/>
      <c r="C109" s="19"/>
      <c r="D109" s="62"/>
      <c r="E109" s="63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</row>
    <row r="110" ht="9.75" customHeight="1">
      <c r="A110" s="19"/>
      <c r="B110" s="19"/>
      <c r="C110" s="19"/>
      <c r="D110" s="62"/>
      <c r="E110" s="63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</row>
    <row r="111" ht="9.75" customHeight="1">
      <c r="A111" s="19"/>
      <c r="B111" s="19"/>
      <c r="C111" s="19"/>
      <c r="D111" s="62"/>
      <c r="E111" s="63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</row>
    <row r="112" ht="9.75" customHeight="1">
      <c r="A112" s="19"/>
      <c r="B112" s="19"/>
      <c r="C112" s="19"/>
      <c r="D112" s="62"/>
      <c r="E112" s="63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</row>
    <row r="113" ht="9.75" customHeight="1">
      <c r="A113" s="19"/>
      <c r="B113" s="19"/>
      <c r="C113" s="19"/>
      <c r="D113" s="62"/>
      <c r="E113" s="63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</row>
    <row r="114" ht="9.75" customHeight="1">
      <c r="A114" s="19"/>
      <c r="B114" s="19"/>
      <c r="C114" s="19"/>
      <c r="D114" s="62"/>
      <c r="E114" s="63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</row>
    <row r="115" ht="9.75" customHeight="1">
      <c r="A115" s="19"/>
      <c r="B115" s="19"/>
      <c r="C115" s="19"/>
      <c r="D115" s="62"/>
      <c r="E115" s="63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</row>
    <row r="116" ht="9.75" customHeight="1">
      <c r="A116" s="19"/>
      <c r="B116" s="19"/>
      <c r="C116" s="19"/>
      <c r="D116" s="62"/>
      <c r="E116" s="63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</row>
    <row r="117" ht="9.75" customHeight="1">
      <c r="A117" s="19"/>
      <c r="B117" s="19"/>
      <c r="C117" s="19"/>
      <c r="D117" s="62"/>
      <c r="E117" s="63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</row>
    <row r="118" ht="9.75" customHeight="1">
      <c r="A118" s="19"/>
      <c r="B118" s="19"/>
      <c r="C118" s="19"/>
      <c r="D118" s="62"/>
      <c r="E118" s="63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</row>
    <row r="119" ht="9.75" customHeight="1">
      <c r="A119" s="19"/>
      <c r="B119" s="19"/>
      <c r="C119" s="19"/>
      <c r="D119" s="62"/>
      <c r="E119" s="63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</row>
    <row r="120" ht="9.75" customHeight="1">
      <c r="A120" s="19"/>
      <c r="B120" s="19"/>
      <c r="C120" s="19"/>
      <c r="D120" s="62"/>
      <c r="E120" s="63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</row>
    <row r="121" ht="9.75" customHeight="1">
      <c r="A121" s="19"/>
      <c r="B121" s="19"/>
      <c r="C121" s="19"/>
      <c r="D121" s="62"/>
      <c r="E121" s="63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</row>
    <row r="122" ht="9.75" customHeight="1">
      <c r="A122" s="19"/>
      <c r="B122" s="19"/>
      <c r="C122" s="19"/>
      <c r="D122" s="62"/>
      <c r="E122" s="63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</row>
    <row r="123" ht="9.75" customHeight="1">
      <c r="A123" s="19"/>
      <c r="B123" s="19"/>
      <c r="C123" s="19"/>
      <c r="D123" s="62"/>
      <c r="E123" s="63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</row>
    <row r="124" ht="9.75" customHeight="1">
      <c r="A124" s="19"/>
      <c r="B124" s="19"/>
      <c r="C124" s="19"/>
      <c r="D124" s="62"/>
      <c r="E124" s="63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</row>
    <row r="125" ht="9.75" customHeight="1">
      <c r="A125" s="19"/>
      <c r="B125" s="19"/>
      <c r="C125" s="19"/>
      <c r="D125" s="62"/>
      <c r="E125" s="63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</row>
    <row r="126" ht="9.75" customHeight="1">
      <c r="A126" s="19"/>
      <c r="B126" s="19"/>
      <c r="C126" s="19"/>
      <c r="D126" s="62"/>
      <c r="E126" s="63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</row>
    <row r="127" ht="9.75" customHeight="1">
      <c r="A127" s="19"/>
      <c r="B127" s="19"/>
      <c r="C127" s="19"/>
      <c r="D127" s="62"/>
      <c r="E127" s="63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</row>
    <row r="128" ht="9.75" customHeight="1">
      <c r="A128" s="19"/>
      <c r="B128" s="19"/>
      <c r="C128" s="19"/>
      <c r="D128" s="62"/>
      <c r="E128" s="63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</row>
    <row r="129" ht="9.75" customHeight="1">
      <c r="A129" s="19"/>
      <c r="B129" s="19"/>
      <c r="C129" s="19"/>
      <c r="D129" s="62"/>
      <c r="E129" s="63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</row>
    <row r="130" ht="9.75" customHeight="1">
      <c r="A130" s="19"/>
      <c r="B130" s="19"/>
      <c r="C130" s="19"/>
      <c r="D130" s="62"/>
      <c r="E130" s="63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</row>
    <row r="131" ht="9.75" customHeight="1">
      <c r="A131" s="19"/>
      <c r="B131" s="19"/>
      <c r="C131" s="19"/>
      <c r="D131" s="62"/>
      <c r="E131" s="63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</row>
    <row r="132" ht="9.75" customHeight="1">
      <c r="A132" s="19"/>
      <c r="B132" s="19"/>
      <c r="C132" s="19"/>
      <c r="D132" s="62"/>
      <c r="E132" s="63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</row>
    <row r="133" ht="9.75" customHeight="1">
      <c r="A133" s="19"/>
      <c r="B133" s="19"/>
      <c r="C133" s="19"/>
      <c r="D133" s="62"/>
      <c r="E133" s="63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</row>
    <row r="134" ht="9.75" customHeight="1">
      <c r="A134" s="19"/>
      <c r="B134" s="19"/>
      <c r="C134" s="19"/>
      <c r="D134" s="62"/>
      <c r="E134" s="63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</row>
    <row r="135" ht="9.75" customHeight="1">
      <c r="A135" s="19"/>
      <c r="B135" s="19"/>
      <c r="C135" s="19"/>
      <c r="D135" s="62"/>
      <c r="E135" s="63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</row>
    <row r="136" ht="9.75" customHeight="1">
      <c r="A136" s="19"/>
      <c r="B136" s="19"/>
      <c r="C136" s="19"/>
      <c r="D136" s="62"/>
      <c r="E136" s="63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</row>
    <row r="137" ht="9.75" customHeight="1">
      <c r="A137" s="19"/>
      <c r="B137" s="19"/>
      <c r="C137" s="19"/>
      <c r="D137" s="62"/>
      <c r="E137" s="63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</row>
    <row r="138" ht="9.75" customHeight="1">
      <c r="A138" s="19"/>
      <c r="B138" s="19"/>
      <c r="C138" s="19"/>
      <c r="D138" s="62"/>
      <c r="E138" s="63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</row>
    <row r="139" ht="9.75" customHeight="1">
      <c r="A139" s="19"/>
      <c r="B139" s="19"/>
      <c r="C139" s="19"/>
      <c r="D139" s="62"/>
      <c r="E139" s="63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</row>
    <row r="140" ht="9.75" customHeight="1">
      <c r="A140" s="19"/>
      <c r="B140" s="19"/>
      <c r="C140" s="19"/>
      <c r="D140" s="62"/>
      <c r="E140" s="63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</row>
    <row r="141" ht="9.75" customHeight="1">
      <c r="A141" s="19"/>
      <c r="B141" s="19"/>
      <c r="C141" s="19"/>
      <c r="D141" s="62"/>
      <c r="E141" s="63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</row>
    <row r="142" ht="9.75" customHeight="1">
      <c r="A142" s="19"/>
      <c r="B142" s="19"/>
      <c r="C142" s="19"/>
      <c r="D142" s="62"/>
      <c r="E142" s="63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</row>
    <row r="143" ht="9.75" customHeight="1">
      <c r="A143" s="19"/>
      <c r="B143" s="19"/>
      <c r="C143" s="19"/>
      <c r="D143" s="62"/>
      <c r="E143" s="63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</row>
    <row r="144" ht="9.75" customHeight="1">
      <c r="A144" s="19"/>
      <c r="B144" s="19"/>
      <c r="C144" s="19"/>
      <c r="D144" s="62"/>
      <c r="E144" s="63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</row>
    <row r="145" ht="9.75" customHeight="1">
      <c r="A145" s="19"/>
      <c r="B145" s="19"/>
      <c r="C145" s="19"/>
      <c r="D145" s="62"/>
      <c r="E145" s="63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</row>
    <row r="146" ht="9.75" customHeight="1">
      <c r="A146" s="19"/>
      <c r="B146" s="19"/>
      <c r="C146" s="19"/>
      <c r="D146" s="62"/>
      <c r="E146" s="63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</row>
    <row r="147" ht="9.75" customHeight="1">
      <c r="A147" s="19"/>
      <c r="B147" s="19"/>
      <c r="C147" s="19"/>
      <c r="D147" s="62"/>
      <c r="E147" s="63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</row>
    <row r="148" ht="9.75" customHeight="1">
      <c r="A148" s="19"/>
      <c r="B148" s="19"/>
      <c r="C148" s="19"/>
      <c r="D148" s="62"/>
      <c r="E148" s="63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</row>
    <row r="149" ht="9.75" customHeight="1">
      <c r="A149" s="19"/>
      <c r="B149" s="19"/>
      <c r="C149" s="19"/>
      <c r="D149" s="62"/>
      <c r="E149" s="63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</row>
    <row r="150" ht="9.75" customHeight="1">
      <c r="A150" s="19"/>
      <c r="B150" s="19"/>
      <c r="C150" s="19"/>
      <c r="D150" s="62"/>
      <c r="E150" s="63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</row>
    <row r="151" ht="9.75" customHeight="1">
      <c r="A151" s="19"/>
      <c r="B151" s="19"/>
      <c r="C151" s="19"/>
      <c r="D151" s="62"/>
      <c r="E151" s="63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</row>
    <row r="152" ht="9.75" customHeight="1">
      <c r="A152" s="19"/>
      <c r="B152" s="19"/>
      <c r="C152" s="19"/>
      <c r="D152" s="62"/>
      <c r="E152" s="63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</row>
    <row r="153" ht="9.75" customHeight="1">
      <c r="A153" s="19"/>
      <c r="B153" s="19"/>
      <c r="C153" s="19"/>
      <c r="D153" s="62"/>
      <c r="E153" s="63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</row>
    <row r="154" ht="9.75" customHeight="1">
      <c r="A154" s="19"/>
      <c r="B154" s="19"/>
      <c r="C154" s="19"/>
      <c r="D154" s="62"/>
      <c r="E154" s="63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</row>
    <row r="155" ht="9.75" customHeight="1">
      <c r="A155" s="19"/>
      <c r="B155" s="19"/>
      <c r="C155" s="19"/>
      <c r="D155" s="62"/>
      <c r="E155" s="63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</row>
    <row r="156" ht="9.75" customHeight="1">
      <c r="A156" s="19"/>
      <c r="B156" s="19"/>
      <c r="C156" s="19"/>
      <c r="D156" s="62"/>
      <c r="E156" s="63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</row>
    <row r="157" ht="9.75" customHeight="1">
      <c r="A157" s="19"/>
      <c r="B157" s="19"/>
      <c r="C157" s="19"/>
      <c r="D157" s="62"/>
      <c r="E157" s="63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</row>
    <row r="158" ht="9.75" customHeight="1">
      <c r="A158" s="19"/>
      <c r="B158" s="19"/>
      <c r="C158" s="19"/>
      <c r="D158" s="62"/>
      <c r="E158" s="63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</row>
    <row r="159" ht="9.75" customHeight="1">
      <c r="A159" s="19"/>
      <c r="B159" s="19"/>
      <c r="C159" s="19"/>
      <c r="D159" s="62"/>
      <c r="E159" s="63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</row>
    <row r="160" ht="9.75" customHeight="1">
      <c r="A160" s="19"/>
      <c r="B160" s="19"/>
      <c r="C160" s="19"/>
      <c r="D160" s="62"/>
      <c r="E160" s="63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</row>
    <row r="161" ht="9.75" customHeight="1">
      <c r="A161" s="19"/>
      <c r="B161" s="19"/>
      <c r="C161" s="19"/>
      <c r="D161" s="62"/>
      <c r="E161" s="63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</row>
    <row r="162" ht="9.75" customHeight="1">
      <c r="A162" s="19"/>
      <c r="B162" s="19"/>
      <c r="C162" s="19"/>
      <c r="D162" s="62"/>
      <c r="E162" s="63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</row>
    <row r="163" ht="9.75" customHeight="1">
      <c r="A163" s="19"/>
      <c r="B163" s="19"/>
      <c r="C163" s="19"/>
      <c r="D163" s="62"/>
      <c r="E163" s="63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</row>
    <row r="164" ht="9.75" customHeight="1">
      <c r="A164" s="19"/>
      <c r="B164" s="19"/>
      <c r="C164" s="19"/>
      <c r="D164" s="62"/>
      <c r="E164" s="63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</row>
    <row r="165" ht="9.75" customHeight="1">
      <c r="A165" s="19"/>
      <c r="B165" s="19"/>
      <c r="C165" s="19"/>
      <c r="D165" s="62"/>
      <c r="E165" s="63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</row>
    <row r="166" ht="9.75" customHeight="1">
      <c r="A166" s="19"/>
      <c r="B166" s="19"/>
      <c r="C166" s="19"/>
      <c r="D166" s="62"/>
      <c r="E166" s="63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</row>
    <row r="167" ht="9.75" customHeight="1">
      <c r="A167" s="19"/>
      <c r="B167" s="19"/>
      <c r="C167" s="19"/>
      <c r="D167" s="62"/>
      <c r="E167" s="63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</row>
    <row r="168" ht="9.75" customHeight="1">
      <c r="A168" s="19"/>
      <c r="B168" s="19"/>
      <c r="C168" s="19"/>
      <c r="D168" s="62"/>
      <c r="E168" s="63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</row>
    <row r="169" ht="9.75" customHeight="1">
      <c r="A169" s="19"/>
      <c r="B169" s="19"/>
      <c r="C169" s="19"/>
      <c r="D169" s="62"/>
      <c r="E169" s="63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</row>
    <row r="170" ht="9.75" customHeight="1">
      <c r="A170" s="19"/>
      <c r="B170" s="19"/>
      <c r="C170" s="19"/>
      <c r="D170" s="62"/>
      <c r="E170" s="63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</row>
    <row r="171" ht="9.75" customHeight="1">
      <c r="A171" s="19"/>
      <c r="B171" s="19"/>
      <c r="C171" s="19"/>
      <c r="D171" s="62"/>
      <c r="E171" s="63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</row>
    <row r="172" ht="9.75" customHeight="1">
      <c r="A172" s="19"/>
      <c r="B172" s="19"/>
      <c r="C172" s="19"/>
      <c r="D172" s="62"/>
      <c r="E172" s="63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</row>
    <row r="173" ht="9.75" customHeight="1">
      <c r="A173" s="19"/>
      <c r="B173" s="19"/>
      <c r="C173" s="19"/>
      <c r="D173" s="62"/>
      <c r="E173" s="63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</row>
    <row r="174" ht="9.75" customHeight="1">
      <c r="A174" s="19"/>
      <c r="B174" s="19"/>
      <c r="C174" s="19"/>
      <c r="D174" s="62"/>
      <c r="E174" s="63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</row>
    <row r="175" ht="9.75" customHeight="1">
      <c r="A175" s="19"/>
      <c r="B175" s="19"/>
      <c r="C175" s="19"/>
      <c r="D175" s="62"/>
      <c r="E175" s="63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</row>
    <row r="176" ht="9.75" customHeight="1">
      <c r="A176" s="19"/>
      <c r="B176" s="19"/>
      <c r="C176" s="19"/>
      <c r="D176" s="62"/>
      <c r="E176" s="63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</row>
    <row r="177" ht="9.75" customHeight="1">
      <c r="A177" s="19"/>
      <c r="B177" s="19"/>
      <c r="C177" s="19"/>
      <c r="D177" s="62"/>
      <c r="E177" s="63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</row>
    <row r="178" ht="9.75" customHeight="1">
      <c r="A178" s="19"/>
      <c r="B178" s="19"/>
      <c r="C178" s="19"/>
      <c r="D178" s="62"/>
      <c r="E178" s="63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</row>
    <row r="179" ht="9.75" customHeight="1">
      <c r="A179" s="19"/>
      <c r="B179" s="19"/>
      <c r="C179" s="19"/>
      <c r="D179" s="62"/>
      <c r="E179" s="63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</row>
    <row r="180" ht="9.75" customHeight="1">
      <c r="A180" s="19"/>
      <c r="B180" s="19"/>
      <c r="C180" s="19"/>
      <c r="D180" s="62"/>
      <c r="E180" s="63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</row>
    <row r="181" ht="9.75" customHeight="1">
      <c r="A181" s="19"/>
      <c r="B181" s="19"/>
      <c r="C181" s="19"/>
      <c r="D181" s="62"/>
      <c r="E181" s="63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</row>
    <row r="182" ht="9.75" customHeight="1">
      <c r="A182" s="19"/>
      <c r="B182" s="19"/>
      <c r="C182" s="19"/>
      <c r="D182" s="62"/>
      <c r="E182" s="63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</row>
    <row r="183" ht="9.75" customHeight="1">
      <c r="A183" s="19"/>
      <c r="B183" s="19"/>
      <c r="C183" s="19"/>
      <c r="D183" s="62"/>
      <c r="E183" s="63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</row>
    <row r="184" ht="9.75" customHeight="1">
      <c r="A184" s="19"/>
      <c r="B184" s="19"/>
      <c r="C184" s="19"/>
      <c r="D184" s="62"/>
      <c r="E184" s="63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</row>
    <row r="185" ht="9.75" customHeight="1">
      <c r="A185" s="19"/>
      <c r="B185" s="19"/>
      <c r="C185" s="19"/>
      <c r="D185" s="62"/>
      <c r="E185" s="63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</row>
    <row r="186" ht="9.75" customHeight="1">
      <c r="A186" s="19"/>
      <c r="B186" s="19"/>
      <c r="C186" s="19"/>
      <c r="D186" s="62"/>
      <c r="E186" s="63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</row>
    <row r="187" ht="9.75" customHeight="1">
      <c r="A187" s="19"/>
      <c r="B187" s="19"/>
      <c r="C187" s="19"/>
      <c r="D187" s="62"/>
      <c r="E187" s="63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</row>
    <row r="188" ht="9.75" customHeight="1">
      <c r="A188" s="19"/>
      <c r="B188" s="19"/>
      <c r="C188" s="19"/>
      <c r="D188" s="62"/>
      <c r="E188" s="63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</row>
    <row r="189" ht="9.75" customHeight="1">
      <c r="A189" s="19"/>
      <c r="B189" s="19"/>
      <c r="C189" s="19"/>
      <c r="D189" s="62"/>
      <c r="E189" s="63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</row>
    <row r="190" ht="9.75" customHeight="1">
      <c r="A190" s="19"/>
      <c r="B190" s="19"/>
      <c r="C190" s="19"/>
      <c r="D190" s="62"/>
      <c r="E190" s="63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</row>
    <row r="191" ht="9.75" customHeight="1">
      <c r="A191" s="19"/>
      <c r="B191" s="19"/>
      <c r="C191" s="19"/>
      <c r="D191" s="62"/>
      <c r="E191" s="63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</row>
    <row r="192" ht="9.75" customHeight="1">
      <c r="A192" s="19"/>
      <c r="B192" s="19"/>
      <c r="C192" s="19"/>
      <c r="D192" s="62"/>
      <c r="E192" s="63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</row>
    <row r="193" ht="9.75" customHeight="1">
      <c r="A193" s="19"/>
      <c r="B193" s="19"/>
      <c r="C193" s="19"/>
      <c r="D193" s="62"/>
      <c r="E193" s="63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</row>
    <row r="194" ht="9.75" customHeight="1">
      <c r="A194" s="19"/>
      <c r="B194" s="19"/>
      <c r="C194" s="19"/>
      <c r="D194" s="62"/>
      <c r="E194" s="63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</row>
    <row r="195" ht="9.75" customHeight="1">
      <c r="A195" s="19"/>
      <c r="B195" s="19"/>
      <c r="C195" s="19"/>
      <c r="D195" s="62"/>
      <c r="E195" s="63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</row>
    <row r="196" ht="9.75" customHeight="1">
      <c r="A196" s="19"/>
      <c r="B196" s="19"/>
      <c r="C196" s="19"/>
      <c r="D196" s="62"/>
      <c r="E196" s="63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</row>
    <row r="197" ht="9.75" customHeight="1">
      <c r="A197" s="19"/>
      <c r="B197" s="19"/>
      <c r="C197" s="19"/>
      <c r="D197" s="62"/>
      <c r="E197" s="63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</row>
    <row r="198" ht="9.75" customHeight="1">
      <c r="A198" s="19"/>
      <c r="B198" s="19"/>
      <c r="C198" s="19"/>
      <c r="D198" s="62"/>
      <c r="E198" s="63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</row>
    <row r="199" ht="9.75" customHeight="1">
      <c r="A199" s="19"/>
      <c r="B199" s="19"/>
      <c r="C199" s="19"/>
      <c r="D199" s="62"/>
      <c r="E199" s="63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</row>
    <row r="200" ht="9.75" customHeight="1">
      <c r="A200" s="19"/>
      <c r="B200" s="19"/>
      <c r="C200" s="19"/>
      <c r="D200" s="62"/>
      <c r="E200" s="63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</row>
    <row r="201" ht="9.75" customHeight="1">
      <c r="A201" s="19"/>
      <c r="B201" s="19"/>
      <c r="C201" s="19"/>
      <c r="D201" s="62"/>
      <c r="E201" s="63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</row>
    <row r="202" ht="9.75" customHeight="1">
      <c r="A202" s="19"/>
      <c r="B202" s="19"/>
      <c r="C202" s="19"/>
      <c r="D202" s="62"/>
      <c r="E202" s="63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</row>
    <row r="203" ht="9.75" customHeight="1">
      <c r="A203" s="19"/>
      <c r="B203" s="19"/>
      <c r="C203" s="19"/>
      <c r="D203" s="62"/>
      <c r="E203" s="63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</row>
    <row r="204" ht="9.75" customHeight="1">
      <c r="A204" s="19"/>
      <c r="B204" s="19"/>
      <c r="C204" s="19"/>
      <c r="D204" s="62"/>
      <c r="E204" s="63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</row>
    <row r="205" ht="9.75" customHeight="1">
      <c r="A205" s="19"/>
      <c r="B205" s="19"/>
      <c r="C205" s="19"/>
      <c r="D205" s="62"/>
      <c r="E205" s="63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</row>
    <row r="206" ht="9.75" customHeight="1">
      <c r="A206" s="19"/>
      <c r="B206" s="19"/>
      <c r="C206" s="19"/>
      <c r="D206" s="62"/>
      <c r="E206" s="63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</row>
    <row r="207" ht="9.75" customHeight="1">
      <c r="A207" s="19"/>
      <c r="B207" s="19"/>
      <c r="C207" s="19"/>
      <c r="D207" s="62"/>
      <c r="E207" s="63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</row>
    <row r="208" ht="9.75" customHeight="1">
      <c r="A208" s="19"/>
      <c r="B208" s="19"/>
      <c r="C208" s="19"/>
      <c r="D208" s="62"/>
      <c r="E208" s="63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</row>
    <row r="209" ht="9.75" customHeight="1">
      <c r="A209" s="19"/>
      <c r="B209" s="19"/>
      <c r="C209" s="19"/>
      <c r="D209" s="62"/>
      <c r="E209" s="63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</row>
    <row r="210" ht="9.75" customHeight="1">
      <c r="A210" s="19"/>
      <c r="B210" s="19"/>
      <c r="C210" s="19"/>
      <c r="D210" s="62"/>
      <c r="E210" s="63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</row>
    <row r="211" ht="9.75" customHeight="1">
      <c r="A211" s="19"/>
      <c r="B211" s="19"/>
      <c r="C211" s="19"/>
      <c r="D211" s="62"/>
      <c r="E211" s="63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</row>
    <row r="212" ht="9.75" customHeight="1">
      <c r="A212" s="19"/>
      <c r="B212" s="19"/>
      <c r="C212" s="19"/>
      <c r="D212" s="62"/>
      <c r="E212" s="63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</row>
    <row r="213" ht="9.75" customHeight="1">
      <c r="A213" s="19"/>
      <c r="B213" s="19"/>
      <c r="C213" s="19"/>
      <c r="D213" s="62"/>
      <c r="E213" s="63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</row>
    <row r="214" ht="9.75" customHeight="1">
      <c r="A214" s="19"/>
      <c r="B214" s="19"/>
      <c r="C214" s="19"/>
      <c r="D214" s="62"/>
      <c r="E214" s="63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</row>
    <row r="215" ht="9.75" customHeight="1">
      <c r="A215" s="19"/>
      <c r="B215" s="19"/>
      <c r="C215" s="19"/>
      <c r="D215" s="62"/>
      <c r="E215" s="63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</row>
    <row r="216" ht="9.75" customHeight="1">
      <c r="A216" s="19"/>
      <c r="B216" s="19"/>
      <c r="C216" s="19"/>
      <c r="D216" s="62"/>
      <c r="E216" s="63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</row>
    <row r="217" ht="9.75" customHeight="1">
      <c r="A217" s="19"/>
      <c r="B217" s="19"/>
      <c r="C217" s="19"/>
      <c r="D217" s="62"/>
      <c r="E217" s="63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</row>
    <row r="218" ht="9.75" customHeight="1">
      <c r="A218" s="19"/>
      <c r="B218" s="19"/>
      <c r="C218" s="19"/>
      <c r="D218" s="62"/>
      <c r="E218" s="63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</row>
    <row r="219" ht="9.75" customHeight="1">
      <c r="A219" s="19"/>
      <c r="B219" s="19"/>
      <c r="C219" s="19"/>
      <c r="D219" s="62"/>
      <c r="E219" s="63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</row>
    <row r="220" ht="9.75" customHeight="1">
      <c r="A220" s="19"/>
      <c r="B220" s="19"/>
      <c r="C220" s="19"/>
      <c r="D220" s="62"/>
      <c r="E220" s="63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</row>
    <row r="221" ht="9.75" customHeight="1">
      <c r="A221" s="19"/>
      <c r="B221" s="19"/>
      <c r="C221" s="19"/>
      <c r="D221" s="62"/>
      <c r="E221" s="63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</row>
    <row r="222" ht="9.75" customHeight="1">
      <c r="A222" s="19"/>
      <c r="B222" s="19"/>
      <c r="C222" s="19"/>
      <c r="D222" s="62"/>
      <c r="E222" s="63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</row>
    <row r="223" ht="9.75" customHeight="1">
      <c r="A223" s="19"/>
      <c r="B223" s="19"/>
      <c r="C223" s="19"/>
      <c r="D223" s="62"/>
      <c r="E223" s="63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</row>
    <row r="224" ht="9.75" customHeight="1">
      <c r="A224" s="19"/>
      <c r="B224" s="19"/>
      <c r="C224" s="19"/>
      <c r="D224" s="62"/>
      <c r="E224" s="63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</row>
    <row r="225" ht="9.75" customHeight="1">
      <c r="A225" s="19"/>
      <c r="B225" s="19"/>
      <c r="C225" s="19"/>
      <c r="D225" s="62"/>
      <c r="E225" s="63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</row>
    <row r="226" ht="9.75" customHeight="1">
      <c r="A226" s="19"/>
      <c r="B226" s="19"/>
      <c r="C226" s="19"/>
      <c r="D226" s="62"/>
      <c r="E226" s="63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</row>
    <row r="227" ht="9.75" customHeight="1">
      <c r="A227" s="19"/>
      <c r="B227" s="19"/>
      <c r="C227" s="19"/>
      <c r="D227" s="62"/>
      <c r="E227" s="63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</row>
    <row r="228" ht="9.75" customHeight="1">
      <c r="A228" s="19"/>
      <c r="B228" s="19"/>
      <c r="C228" s="19"/>
      <c r="D228" s="62"/>
      <c r="E228" s="63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</row>
    <row r="229" ht="9.75" customHeight="1">
      <c r="A229" s="19"/>
      <c r="B229" s="19"/>
      <c r="C229" s="19"/>
      <c r="D229" s="62"/>
      <c r="E229" s="63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</row>
    <row r="230" ht="9.75" customHeight="1">
      <c r="A230" s="19"/>
      <c r="B230" s="19"/>
      <c r="C230" s="19"/>
      <c r="D230" s="62"/>
      <c r="E230" s="63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</row>
    <row r="231" ht="9.75" customHeight="1">
      <c r="A231" s="19"/>
      <c r="B231" s="19"/>
      <c r="C231" s="19"/>
      <c r="D231" s="62"/>
      <c r="E231" s="63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</row>
    <row r="232" ht="9.75" customHeight="1">
      <c r="A232" s="19"/>
      <c r="B232" s="19"/>
      <c r="C232" s="19"/>
      <c r="D232" s="62"/>
      <c r="E232" s="63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</row>
    <row r="233" ht="9.75" customHeight="1">
      <c r="A233" s="19"/>
      <c r="B233" s="19"/>
      <c r="C233" s="19"/>
      <c r="D233" s="62"/>
      <c r="E233" s="63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</row>
    <row r="234" ht="9.75" customHeight="1">
      <c r="A234" s="19"/>
      <c r="B234" s="19"/>
      <c r="C234" s="19"/>
      <c r="D234" s="62"/>
      <c r="E234" s="63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</row>
    <row r="235" ht="9.75" customHeight="1">
      <c r="A235" s="19"/>
      <c r="B235" s="19"/>
      <c r="C235" s="19"/>
      <c r="D235" s="62"/>
      <c r="E235" s="63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</row>
    <row r="236" ht="9.75" customHeight="1">
      <c r="A236" s="19"/>
      <c r="B236" s="19"/>
      <c r="C236" s="19"/>
      <c r="D236" s="62"/>
      <c r="E236" s="63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</row>
    <row r="237" ht="9.75" customHeight="1">
      <c r="A237" s="19"/>
      <c r="B237" s="19"/>
      <c r="C237" s="19"/>
      <c r="D237" s="62"/>
      <c r="E237" s="63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</row>
    <row r="238" ht="9.75" customHeight="1">
      <c r="A238" s="19"/>
      <c r="B238" s="19"/>
      <c r="C238" s="19"/>
      <c r="D238" s="62"/>
      <c r="E238" s="63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</row>
    <row r="239" ht="9.75" customHeight="1">
      <c r="A239" s="19"/>
      <c r="B239" s="19"/>
      <c r="C239" s="19"/>
      <c r="D239" s="62"/>
      <c r="E239" s="63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</row>
    <row r="240" ht="9.75" customHeight="1">
      <c r="A240" s="19"/>
      <c r="B240" s="19"/>
      <c r="C240" s="19"/>
      <c r="D240" s="62"/>
      <c r="E240" s="63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</row>
    <row r="241" ht="9.75" customHeight="1">
      <c r="A241" s="19"/>
      <c r="B241" s="19"/>
      <c r="C241" s="19"/>
      <c r="D241" s="62"/>
      <c r="E241" s="63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</row>
    <row r="242" ht="9.75" customHeight="1">
      <c r="A242" s="19"/>
      <c r="B242" s="19"/>
      <c r="C242" s="19"/>
      <c r="D242" s="62"/>
      <c r="E242" s="63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</row>
    <row r="243" ht="9.75" customHeight="1">
      <c r="A243" s="19"/>
      <c r="B243" s="19"/>
      <c r="C243" s="19"/>
      <c r="D243" s="62"/>
      <c r="E243" s="63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</row>
    <row r="244" ht="9.75" customHeight="1">
      <c r="A244" s="19"/>
      <c r="B244" s="19"/>
      <c r="C244" s="19"/>
      <c r="D244" s="62"/>
      <c r="E244" s="63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</row>
    <row r="245" ht="9.75" customHeight="1">
      <c r="A245" s="19"/>
      <c r="B245" s="19"/>
      <c r="C245" s="19"/>
      <c r="D245" s="62"/>
      <c r="E245" s="63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</row>
    <row r="246" ht="9.75" customHeight="1">
      <c r="A246" s="19"/>
      <c r="B246" s="19"/>
      <c r="C246" s="19"/>
      <c r="D246" s="62"/>
      <c r="E246" s="63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</row>
    <row r="247" ht="9.75" customHeight="1">
      <c r="A247" s="19"/>
      <c r="B247" s="19"/>
      <c r="C247" s="19"/>
      <c r="D247" s="62"/>
      <c r="E247" s="63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</row>
    <row r="248" ht="9.75" customHeight="1">
      <c r="A248" s="19"/>
      <c r="B248" s="19"/>
      <c r="C248" s="19"/>
      <c r="D248" s="62"/>
      <c r="E248" s="63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</row>
    <row r="249" ht="9.75" customHeight="1">
      <c r="A249" s="19"/>
      <c r="B249" s="19"/>
      <c r="C249" s="19"/>
      <c r="D249" s="62"/>
      <c r="E249" s="63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</row>
    <row r="250" ht="9.75" customHeight="1">
      <c r="A250" s="19"/>
      <c r="B250" s="19"/>
      <c r="C250" s="19"/>
      <c r="D250" s="62"/>
      <c r="E250" s="63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</row>
    <row r="251" ht="9.75" customHeight="1">
      <c r="A251" s="19"/>
      <c r="B251" s="19"/>
      <c r="C251" s="19"/>
      <c r="D251" s="62"/>
      <c r="E251" s="63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</row>
    <row r="252" ht="9.75" customHeight="1">
      <c r="A252" s="19"/>
      <c r="B252" s="19"/>
      <c r="C252" s="19"/>
      <c r="D252" s="62"/>
      <c r="E252" s="63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</row>
    <row r="253" ht="9.75" customHeight="1">
      <c r="A253" s="19"/>
      <c r="B253" s="19"/>
      <c r="C253" s="19"/>
      <c r="D253" s="62"/>
      <c r="E253" s="63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</row>
    <row r="254" ht="9.75" customHeight="1">
      <c r="A254" s="19"/>
      <c r="B254" s="19"/>
      <c r="C254" s="19"/>
      <c r="D254" s="62"/>
      <c r="E254" s="63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</row>
    <row r="255" ht="9.75" customHeight="1">
      <c r="A255" s="19"/>
      <c r="B255" s="19"/>
      <c r="C255" s="19"/>
      <c r="D255" s="62"/>
      <c r="E255" s="63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</row>
    <row r="256" ht="9.75" customHeight="1">
      <c r="A256" s="19"/>
      <c r="B256" s="19"/>
      <c r="C256" s="19"/>
      <c r="D256" s="62"/>
      <c r="E256" s="63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</row>
    <row r="257" ht="9.75" customHeight="1">
      <c r="A257" s="19"/>
      <c r="B257" s="19"/>
      <c r="C257" s="19"/>
      <c r="D257" s="62"/>
      <c r="E257" s="63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</row>
    <row r="258" ht="9.75" customHeight="1">
      <c r="A258" s="19"/>
      <c r="B258" s="19"/>
      <c r="C258" s="19"/>
      <c r="D258" s="62"/>
      <c r="E258" s="63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</row>
    <row r="259" ht="9.75" customHeight="1">
      <c r="A259" s="19"/>
      <c r="B259" s="19"/>
      <c r="C259" s="19"/>
      <c r="D259" s="62"/>
      <c r="E259" s="63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</row>
    <row r="260" ht="9.75" customHeight="1">
      <c r="A260" s="19"/>
      <c r="B260" s="19"/>
      <c r="C260" s="19"/>
      <c r="D260" s="62"/>
      <c r="E260" s="63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</row>
    <row r="261" ht="9.75" customHeight="1">
      <c r="A261" s="19"/>
      <c r="B261" s="19"/>
      <c r="C261" s="19"/>
      <c r="D261" s="62"/>
      <c r="E261" s="63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</row>
    <row r="262" ht="9.75" customHeight="1">
      <c r="A262" s="19"/>
      <c r="B262" s="19"/>
      <c r="C262" s="19"/>
      <c r="D262" s="62"/>
      <c r="E262" s="63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</row>
    <row r="263" ht="9.75" customHeight="1">
      <c r="A263" s="19"/>
      <c r="B263" s="19"/>
      <c r="C263" s="19"/>
      <c r="D263" s="62"/>
      <c r="E263" s="63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</row>
    <row r="264" ht="9.75" customHeight="1">
      <c r="A264" s="19"/>
      <c r="B264" s="19"/>
      <c r="C264" s="19"/>
      <c r="D264" s="62"/>
      <c r="E264" s="63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</row>
    <row r="265" ht="9.75" customHeight="1">
      <c r="A265" s="19"/>
      <c r="B265" s="19"/>
      <c r="C265" s="19"/>
      <c r="D265" s="62"/>
      <c r="E265" s="63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</row>
    <row r="266" ht="9.75" customHeight="1">
      <c r="A266" s="19"/>
      <c r="B266" s="19"/>
      <c r="C266" s="19"/>
      <c r="D266" s="62"/>
      <c r="E266" s="63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</row>
    <row r="267" ht="9.75" customHeight="1">
      <c r="A267" s="19"/>
      <c r="B267" s="19"/>
      <c r="C267" s="19"/>
      <c r="D267" s="62"/>
      <c r="E267" s="63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</row>
    <row r="268" ht="9.75" customHeight="1">
      <c r="A268" s="19"/>
      <c r="B268" s="19"/>
      <c r="C268" s="19"/>
      <c r="D268" s="62"/>
      <c r="E268" s="63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</row>
    <row r="269" ht="9.75" customHeight="1">
      <c r="A269" s="19"/>
      <c r="B269" s="19"/>
      <c r="C269" s="19"/>
      <c r="D269" s="62"/>
      <c r="E269" s="63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</row>
    <row r="270" ht="9.75" customHeight="1">
      <c r="A270" s="19"/>
      <c r="B270" s="19"/>
      <c r="C270" s="19"/>
      <c r="D270" s="62"/>
      <c r="E270" s="63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</row>
    <row r="271" ht="9.75" customHeight="1">
      <c r="A271" s="19"/>
      <c r="B271" s="19"/>
      <c r="C271" s="19"/>
      <c r="D271" s="62"/>
      <c r="E271" s="63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</row>
    <row r="272" ht="9.75" customHeight="1">
      <c r="A272" s="19"/>
      <c r="B272" s="19"/>
      <c r="C272" s="19"/>
      <c r="D272" s="62"/>
      <c r="E272" s="63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</row>
    <row r="273" ht="9.75" customHeight="1">
      <c r="A273" s="19"/>
      <c r="B273" s="19"/>
      <c r="C273" s="19"/>
      <c r="D273" s="62"/>
      <c r="E273" s="63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</row>
    <row r="274" ht="9.75" customHeight="1">
      <c r="A274" s="19"/>
      <c r="B274" s="19"/>
      <c r="C274" s="19"/>
      <c r="D274" s="62"/>
      <c r="E274" s="63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</row>
    <row r="275" ht="9.75" customHeight="1">
      <c r="A275" s="19"/>
      <c r="B275" s="19"/>
      <c r="C275" s="19"/>
      <c r="D275" s="62"/>
      <c r="E275" s="63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</row>
    <row r="276" ht="9.75" customHeight="1">
      <c r="A276" s="19"/>
      <c r="B276" s="19"/>
      <c r="C276" s="19"/>
      <c r="D276" s="62"/>
      <c r="E276" s="63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</row>
    <row r="277" ht="9.75" customHeight="1">
      <c r="A277" s="19"/>
      <c r="B277" s="19"/>
      <c r="C277" s="19"/>
      <c r="D277" s="62"/>
      <c r="E277" s="63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</row>
    <row r="278" ht="9.75" customHeight="1">
      <c r="A278" s="19"/>
      <c r="B278" s="19"/>
      <c r="C278" s="19"/>
      <c r="D278" s="62"/>
      <c r="E278" s="63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</row>
    <row r="279" ht="9.75" customHeight="1">
      <c r="A279" s="19"/>
      <c r="B279" s="19"/>
      <c r="C279" s="19"/>
      <c r="D279" s="62"/>
      <c r="E279" s="63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</row>
    <row r="280" ht="9.75" customHeight="1">
      <c r="A280" s="19"/>
      <c r="B280" s="19"/>
      <c r="C280" s="19"/>
      <c r="D280" s="62"/>
      <c r="E280" s="63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</row>
    <row r="281" ht="9.75" customHeight="1">
      <c r="A281" s="19"/>
      <c r="B281" s="19"/>
      <c r="C281" s="19"/>
      <c r="D281" s="62"/>
      <c r="E281" s="63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</row>
    <row r="282" ht="9.75" customHeight="1">
      <c r="A282" s="19"/>
      <c r="B282" s="19"/>
      <c r="C282" s="19"/>
      <c r="D282" s="62"/>
      <c r="E282" s="63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</row>
    <row r="283" ht="9.75" customHeight="1">
      <c r="A283" s="19"/>
      <c r="B283" s="19"/>
      <c r="C283" s="19"/>
      <c r="D283" s="62"/>
      <c r="E283" s="63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</row>
    <row r="284" ht="9.75" customHeight="1">
      <c r="A284" s="19"/>
      <c r="B284" s="19"/>
      <c r="C284" s="19"/>
      <c r="D284" s="62"/>
      <c r="E284" s="63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</row>
    <row r="285" ht="9.75" customHeight="1">
      <c r="A285" s="19"/>
      <c r="B285" s="19"/>
      <c r="C285" s="19"/>
      <c r="D285" s="62"/>
      <c r="E285" s="63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</row>
    <row r="286" ht="9.75" customHeight="1">
      <c r="A286" s="19"/>
      <c r="B286" s="19"/>
      <c r="C286" s="19"/>
      <c r="D286" s="62"/>
      <c r="E286" s="63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</row>
    <row r="287" ht="9.75" customHeight="1">
      <c r="A287" s="19"/>
      <c r="B287" s="19"/>
      <c r="C287" s="19"/>
      <c r="D287" s="62"/>
      <c r="E287" s="63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</row>
    <row r="288" ht="9.75" customHeight="1">
      <c r="A288" s="19"/>
      <c r="B288" s="19"/>
      <c r="C288" s="19"/>
      <c r="D288" s="62"/>
      <c r="E288" s="63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</row>
    <row r="289" ht="9.75" customHeight="1">
      <c r="A289" s="19"/>
      <c r="B289" s="19"/>
      <c r="C289" s="19"/>
      <c r="D289" s="62"/>
      <c r="E289" s="63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</row>
    <row r="290" ht="9.75" customHeight="1">
      <c r="A290" s="19"/>
      <c r="B290" s="19"/>
      <c r="C290" s="19"/>
      <c r="D290" s="62"/>
      <c r="E290" s="63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</row>
    <row r="291" ht="9.75" customHeight="1">
      <c r="A291" s="19"/>
      <c r="B291" s="19"/>
      <c r="C291" s="19"/>
      <c r="D291" s="62"/>
      <c r="E291" s="63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</row>
    <row r="292" ht="9.75" customHeight="1">
      <c r="A292" s="19"/>
      <c r="B292" s="19"/>
      <c r="C292" s="19"/>
      <c r="D292" s="62"/>
      <c r="E292" s="63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</row>
    <row r="293" ht="9.75" customHeight="1">
      <c r="A293" s="19"/>
      <c r="B293" s="19"/>
      <c r="C293" s="19"/>
      <c r="D293" s="62"/>
      <c r="E293" s="63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</row>
    <row r="294" ht="9.75" customHeight="1">
      <c r="A294" s="19"/>
      <c r="B294" s="19"/>
      <c r="C294" s="19"/>
      <c r="D294" s="62"/>
      <c r="E294" s="63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</row>
    <row r="295" ht="9.75" customHeight="1">
      <c r="A295" s="19"/>
      <c r="B295" s="19"/>
      <c r="C295" s="19"/>
      <c r="D295" s="62"/>
      <c r="E295" s="63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</row>
    <row r="296" ht="9.75" customHeight="1">
      <c r="A296" s="19"/>
      <c r="B296" s="19"/>
      <c r="C296" s="19"/>
      <c r="D296" s="62"/>
      <c r="E296" s="63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</row>
    <row r="297" ht="9.75" customHeight="1">
      <c r="A297" s="19"/>
      <c r="B297" s="19"/>
      <c r="C297" s="19"/>
      <c r="D297" s="62"/>
      <c r="E297" s="63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</row>
    <row r="298" ht="9.75" customHeight="1">
      <c r="A298" s="19"/>
      <c r="B298" s="19"/>
      <c r="C298" s="19"/>
      <c r="D298" s="62"/>
      <c r="E298" s="63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</row>
    <row r="299" ht="9.75" customHeight="1">
      <c r="A299" s="19"/>
      <c r="B299" s="19"/>
      <c r="C299" s="19"/>
      <c r="D299" s="62"/>
      <c r="E299" s="63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</row>
    <row r="300" ht="9.75" customHeight="1">
      <c r="A300" s="19"/>
      <c r="B300" s="19"/>
      <c r="C300" s="19"/>
      <c r="D300" s="62"/>
      <c r="E300" s="63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</row>
    <row r="301" ht="9.75" customHeight="1">
      <c r="A301" s="19"/>
      <c r="B301" s="19"/>
      <c r="C301" s="19"/>
      <c r="D301" s="62"/>
      <c r="E301" s="63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</row>
    <row r="302" ht="9.75" customHeight="1">
      <c r="A302" s="19"/>
      <c r="B302" s="19"/>
      <c r="C302" s="19"/>
      <c r="D302" s="62"/>
      <c r="E302" s="63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</row>
    <row r="303" ht="9.75" customHeight="1">
      <c r="A303" s="19"/>
      <c r="B303" s="19"/>
      <c r="C303" s="19"/>
      <c r="D303" s="62"/>
      <c r="E303" s="63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</row>
    <row r="304" ht="9.75" customHeight="1">
      <c r="A304" s="19"/>
      <c r="B304" s="19"/>
      <c r="C304" s="19"/>
      <c r="D304" s="62"/>
      <c r="E304" s="63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</row>
    <row r="305" ht="9.75" customHeight="1">
      <c r="A305" s="19"/>
      <c r="B305" s="19"/>
      <c r="C305" s="19"/>
      <c r="D305" s="62"/>
      <c r="E305" s="63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</row>
    <row r="306" ht="9.75" customHeight="1">
      <c r="A306" s="19"/>
      <c r="B306" s="19"/>
      <c r="C306" s="19"/>
      <c r="D306" s="62"/>
      <c r="E306" s="63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</row>
    <row r="307" ht="9.75" customHeight="1">
      <c r="A307" s="19"/>
      <c r="B307" s="19"/>
      <c r="C307" s="19"/>
      <c r="D307" s="62"/>
      <c r="E307" s="63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</row>
    <row r="308" ht="9.75" customHeight="1">
      <c r="A308" s="19"/>
      <c r="B308" s="19"/>
      <c r="C308" s="19"/>
      <c r="D308" s="62"/>
      <c r="E308" s="63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</row>
    <row r="309" ht="9.75" customHeight="1">
      <c r="A309" s="19"/>
      <c r="B309" s="19"/>
      <c r="C309" s="19"/>
      <c r="D309" s="62"/>
      <c r="E309" s="63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</row>
    <row r="310" ht="9.75" customHeight="1">
      <c r="A310" s="19"/>
      <c r="B310" s="19"/>
      <c r="C310" s="19"/>
      <c r="D310" s="62"/>
      <c r="E310" s="63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</row>
    <row r="311" ht="9.75" customHeight="1">
      <c r="A311" s="19"/>
      <c r="B311" s="19"/>
      <c r="C311" s="19"/>
      <c r="D311" s="62"/>
      <c r="E311" s="63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</row>
    <row r="312" ht="9.75" customHeight="1">
      <c r="A312" s="19"/>
      <c r="B312" s="19"/>
      <c r="C312" s="19"/>
      <c r="D312" s="62"/>
      <c r="E312" s="63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</row>
    <row r="313" ht="9.75" customHeight="1">
      <c r="A313" s="19"/>
      <c r="B313" s="19"/>
      <c r="C313" s="19"/>
      <c r="D313" s="62"/>
      <c r="E313" s="63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</row>
    <row r="314" ht="9.75" customHeight="1">
      <c r="A314" s="19"/>
      <c r="B314" s="19"/>
      <c r="C314" s="19"/>
      <c r="D314" s="62"/>
      <c r="E314" s="63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</row>
    <row r="315" ht="9.75" customHeight="1">
      <c r="A315" s="19"/>
      <c r="B315" s="19"/>
      <c r="C315" s="19"/>
      <c r="D315" s="62"/>
      <c r="E315" s="63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</row>
    <row r="316" ht="9.75" customHeight="1">
      <c r="A316" s="19"/>
      <c r="B316" s="19"/>
      <c r="C316" s="19"/>
      <c r="D316" s="62"/>
      <c r="E316" s="63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</row>
    <row r="317" ht="9.75" customHeight="1">
      <c r="A317" s="19"/>
      <c r="B317" s="19"/>
      <c r="C317" s="19"/>
      <c r="D317" s="62"/>
      <c r="E317" s="63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</row>
    <row r="318" ht="9.75" customHeight="1">
      <c r="A318" s="19"/>
      <c r="B318" s="19"/>
      <c r="C318" s="19"/>
      <c r="D318" s="62"/>
      <c r="E318" s="63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</row>
    <row r="319" ht="9.75" customHeight="1">
      <c r="A319" s="19"/>
      <c r="B319" s="19"/>
      <c r="C319" s="19"/>
      <c r="D319" s="62"/>
      <c r="E319" s="63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</row>
    <row r="320" ht="9.75" customHeight="1">
      <c r="A320" s="19"/>
      <c r="B320" s="19"/>
      <c r="C320" s="19"/>
      <c r="D320" s="62"/>
      <c r="E320" s="63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</row>
    <row r="321" ht="9.75" customHeight="1">
      <c r="A321" s="19"/>
      <c r="B321" s="19"/>
      <c r="C321" s="19"/>
      <c r="D321" s="62"/>
      <c r="E321" s="63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</row>
    <row r="322" ht="9.75" customHeight="1">
      <c r="A322" s="19"/>
      <c r="B322" s="19"/>
      <c r="C322" s="19"/>
      <c r="D322" s="62"/>
      <c r="E322" s="63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</row>
    <row r="323" ht="9.75" customHeight="1">
      <c r="A323" s="19"/>
      <c r="B323" s="19"/>
      <c r="C323" s="19"/>
      <c r="D323" s="62"/>
      <c r="E323" s="63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</row>
    <row r="324" ht="9.75" customHeight="1">
      <c r="A324" s="19"/>
      <c r="B324" s="19"/>
      <c r="C324" s="19"/>
      <c r="D324" s="62"/>
      <c r="E324" s="63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</row>
    <row r="325" ht="9.75" customHeight="1">
      <c r="A325" s="19"/>
      <c r="B325" s="19"/>
      <c r="C325" s="19"/>
      <c r="D325" s="62"/>
      <c r="E325" s="63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</row>
    <row r="326" ht="9.75" customHeight="1">
      <c r="A326" s="19"/>
      <c r="B326" s="19"/>
      <c r="C326" s="19"/>
      <c r="D326" s="62"/>
      <c r="E326" s="63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</row>
    <row r="327" ht="9.75" customHeight="1">
      <c r="A327" s="19"/>
      <c r="B327" s="19"/>
      <c r="C327" s="19"/>
      <c r="D327" s="62"/>
      <c r="E327" s="63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</row>
    <row r="328" ht="9.75" customHeight="1">
      <c r="A328" s="19"/>
      <c r="B328" s="19"/>
      <c r="C328" s="19"/>
      <c r="D328" s="62"/>
      <c r="E328" s="63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</row>
    <row r="329" ht="9.75" customHeight="1">
      <c r="A329" s="19"/>
      <c r="B329" s="19"/>
      <c r="C329" s="19"/>
      <c r="D329" s="62"/>
      <c r="E329" s="63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</row>
    <row r="330" ht="9.75" customHeight="1">
      <c r="A330" s="19"/>
      <c r="B330" s="19"/>
      <c r="C330" s="19"/>
      <c r="D330" s="62"/>
      <c r="E330" s="63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</row>
    <row r="331" ht="9.75" customHeight="1">
      <c r="A331" s="19"/>
      <c r="B331" s="19"/>
      <c r="C331" s="19"/>
      <c r="D331" s="62"/>
      <c r="E331" s="63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</row>
    <row r="332" ht="9.75" customHeight="1">
      <c r="A332" s="19"/>
      <c r="B332" s="19"/>
      <c r="C332" s="19"/>
      <c r="D332" s="62"/>
      <c r="E332" s="63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</row>
    <row r="333" ht="9.75" customHeight="1">
      <c r="A333" s="19"/>
      <c r="B333" s="19"/>
      <c r="C333" s="19"/>
      <c r="D333" s="62"/>
      <c r="E333" s="63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</row>
    <row r="334" ht="9.75" customHeight="1">
      <c r="A334" s="19"/>
      <c r="B334" s="19"/>
      <c r="C334" s="19"/>
      <c r="D334" s="62"/>
      <c r="E334" s="63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</row>
    <row r="335" ht="9.75" customHeight="1">
      <c r="A335" s="19"/>
      <c r="B335" s="19"/>
      <c r="C335" s="19"/>
      <c r="D335" s="62"/>
      <c r="E335" s="63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</row>
    <row r="336" ht="9.75" customHeight="1">
      <c r="A336" s="19"/>
      <c r="B336" s="19"/>
      <c r="C336" s="19"/>
      <c r="D336" s="62"/>
      <c r="E336" s="63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</row>
    <row r="337" ht="9.75" customHeight="1">
      <c r="A337" s="19"/>
      <c r="B337" s="19"/>
      <c r="C337" s="19"/>
      <c r="D337" s="62"/>
      <c r="E337" s="63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</row>
    <row r="338" ht="9.75" customHeight="1">
      <c r="A338" s="19"/>
      <c r="B338" s="19"/>
      <c r="C338" s="19"/>
      <c r="D338" s="62"/>
      <c r="E338" s="63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</row>
    <row r="339" ht="9.75" customHeight="1">
      <c r="A339" s="19"/>
      <c r="B339" s="19"/>
      <c r="C339" s="19"/>
      <c r="D339" s="62"/>
      <c r="E339" s="63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</row>
    <row r="340" ht="9.75" customHeight="1">
      <c r="A340" s="19"/>
      <c r="B340" s="19"/>
      <c r="C340" s="19"/>
      <c r="D340" s="62"/>
      <c r="E340" s="63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</row>
    <row r="341" ht="9.75" customHeight="1">
      <c r="A341" s="19"/>
      <c r="B341" s="19"/>
      <c r="C341" s="19"/>
      <c r="D341" s="62"/>
      <c r="E341" s="63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</row>
    <row r="342" ht="9.75" customHeight="1">
      <c r="A342" s="19"/>
      <c r="B342" s="19"/>
      <c r="C342" s="19"/>
      <c r="D342" s="62"/>
      <c r="E342" s="63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</row>
    <row r="343" ht="9.75" customHeight="1">
      <c r="A343" s="19"/>
      <c r="B343" s="19"/>
      <c r="C343" s="19"/>
      <c r="D343" s="62"/>
      <c r="E343" s="63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</row>
    <row r="344" ht="9.75" customHeight="1">
      <c r="A344" s="19"/>
      <c r="B344" s="19"/>
      <c r="C344" s="19"/>
      <c r="D344" s="62"/>
      <c r="E344" s="63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</row>
    <row r="345" ht="9.75" customHeight="1">
      <c r="A345" s="19"/>
      <c r="B345" s="19"/>
      <c r="C345" s="19"/>
      <c r="D345" s="62"/>
      <c r="E345" s="63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</row>
    <row r="346" ht="9.75" customHeight="1">
      <c r="A346" s="19"/>
      <c r="B346" s="19"/>
      <c r="C346" s="19"/>
      <c r="D346" s="62"/>
      <c r="E346" s="63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</row>
    <row r="347" ht="9.75" customHeight="1">
      <c r="A347" s="19"/>
      <c r="B347" s="19"/>
      <c r="C347" s="19"/>
      <c r="D347" s="62"/>
      <c r="E347" s="63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</row>
    <row r="348" ht="9.75" customHeight="1">
      <c r="A348" s="19"/>
      <c r="B348" s="19"/>
      <c r="C348" s="19"/>
      <c r="D348" s="62"/>
      <c r="E348" s="63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</row>
    <row r="349" ht="9.75" customHeight="1">
      <c r="A349" s="19"/>
      <c r="B349" s="19"/>
      <c r="C349" s="19"/>
      <c r="D349" s="62"/>
      <c r="E349" s="63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</row>
    <row r="350" ht="9.75" customHeight="1">
      <c r="A350" s="19"/>
      <c r="B350" s="19"/>
      <c r="C350" s="19"/>
      <c r="D350" s="62"/>
      <c r="E350" s="63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</row>
    <row r="351" ht="9.75" customHeight="1">
      <c r="A351" s="19"/>
      <c r="B351" s="19"/>
      <c r="C351" s="19"/>
      <c r="D351" s="62"/>
      <c r="E351" s="63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</row>
    <row r="352" ht="9.75" customHeight="1">
      <c r="A352" s="19"/>
      <c r="B352" s="19"/>
      <c r="C352" s="19"/>
      <c r="D352" s="62"/>
      <c r="E352" s="63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</row>
    <row r="353" ht="9.75" customHeight="1">
      <c r="A353" s="19"/>
      <c r="B353" s="19"/>
      <c r="C353" s="19"/>
      <c r="D353" s="62"/>
      <c r="E353" s="63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</row>
    <row r="354" ht="9.75" customHeight="1">
      <c r="A354" s="19"/>
      <c r="B354" s="19"/>
      <c r="C354" s="19"/>
      <c r="D354" s="62"/>
      <c r="E354" s="63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</row>
    <row r="355" ht="9.75" customHeight="1">
      <c r="A355" s="19"/>
      <c r="B355" s="19"/>
      <c r="C355" s="19"/>
      <c r="D355" s="62"/>
      <c r="E355" s="63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</row>
    <row r="356" ht="9.75" customHeight="1">
      <c r="A356" s="19"/>
      <c r="B356" s="19"/>
      <c r="C356" s="19"/>
      <c r="D356" s="62"/>
      <c r="E356" s="63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</row>
    <row r="357" ht="9.75" customHeight="1">
      <c r="A357" s="19"/>
      <c r="B357" s="19"/>
      <c r="C357" s="19"/>
      <c r="D357" s="62"/>
      <c r="E357" s="63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</row>
    <row r="358" ht="9.75" customHeight="1">
      <c r="A358" s="19"/>
      <c r="B358" s="19"/>
      <c r="C358" s="19"/>
      <c r="D358" s="62"/>
      <c r="E358" s="63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</row>
    <row r="359" ht="9.75" customHeight="1">
      <c r="A359" s="19"/>
      <c r="B359" s="19"/>
      <c r="C359" s="19"/>
      <c r="D359" s="62"/>
      <c r="E359" s="63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</row>
    <row r="360" ht="9.75" customHeight="1">
      <c r="A360" s="19"/>
      <c r="B360" s="19"/>
      <c r="C360" s="19"/>
      <c r="D360" s="62"/>
      <c r="E360" s="63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</row>
    <row r="361" ht="9.75" customHeight="1">
      <c r="A361" s="19"/>
      <c r="B361" s="19"/>
      <c r="C361" s="19"/>
      <c r="D361" s="62"/>
      <c r="E361" s="63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</row>
    <row r="362" ht="9.75" customHeight="1">
      <c r="A362" s="19"/>
      <c r="B362" s="19"/>
      <c r="C362" s="19"/>
      <c r="D362" s="62"/>
      <c r="E362" s="63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</row>
    <row r="363" ht="9.75" customHeight="1">
      <c r="A363" s="19"/>
      <c r="B363" s="19"/>
      <c r="C363" s="19"/>
      <c r="D363" s="62"/>
      <c r="E363" s="63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</row>
    <row r="364" ht="9.75" customHeight="1">
      <c r="A364" s="19"/>
      <c r="B364" s="19"/>
      <c r="C364" s="19"/>
      <c r="D364" s="62"/>
      <c r="E364" s="63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</row>
    <row r="365" ht="9.75" customHeight="1">
      <c r="A365" s="19"/>
      <c r="B365" s="19"/>
      <c r="C365" s="19"/>
      <c r="D365" s="62"/>
      <c r="E365" s="63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</row>
    <row r="366" ht="9.75" customHeight="1">
      <c r="A366" s="19"/>
      <c r="B366" s="19"/>
      <c r="C366" s="19"/>
      <c r="D366" s="62"/>
      <c r="E366" s="63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</row>
    <row r="367" ht="9.75" customHeight="1">
      <c r="A367" s="19"/>
      <c r="B367" s="19"/>
      <c r="C367" s="19"/>
      <c r="D367" s="62"/>
      <c r="E367" s="63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</row>
    <row r="368" ht="9.75" customHeight="1">
      <c r="A368" s="19"/>
      <c r="B368" s="19"/>
      <c r="C368" s="19"/>
      <c r="D368" s="62"/>
      <c r="E368" s="63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</row>
    <row r="369" ht="9.75" customHeight="1">
      <c r="A369" s="19"/>
      <c r="B369" s="19"/>
      <c r="C369" s="19"/>
      <c r="D369" s="62"/>
      <c r="E369" s="63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</row>
    <row r="370" ht="9.75" customHeight="1">
      <c r="A370" s="19"/>
      <c r="B370" s="19"/>
      <c r="C370" s="19"/>
      <c r="D370" s="62"/>
      <c r="E370" s="63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</row>
    <row r="371" ht="9.75" customHeight="1">
      <c r="A371" s="19"/>
      <c r="B371" s="19"/>
      <c r="C371" s="19"/>
      <c r="D371" s="62"/>
      <c r="E371" s="63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</row>
    <row r="372" ht="9.75" customHeight="1">
      <c r="A372" s="19"/>
      <c r="B372" s="19"/>
      <c r="C372" s="19"/>
      <c r="D372" s="62"/>
      <c r="E372" s="63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</row>
    <row r="373" ht="9.75" customHeight="1">
      <c r="A373" s="19"/>
      <c r="B373" s="19"/>
      <c r="C373" s="19"/>
      <c r="D373" s="62"/>
      <c r="E373" s="63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</row>
    <row r="374" ht="9.75" customHeight="1">
      <c r="A374" s="19"/>
      <c r="B374" s="19"/>
      <c r="C374" s="19"/>
      <c r="D374" s="62"/>
      <c r="E374" s="63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</row>
    <row r="375" ht="9.75" customHeight="1">
      <c r="A375" s="19"/>
      <c r="B375" s="19"/>
      <c r="C375" s="19"/>
      <c r="D375" s="62"/>
      <c r="E375" s="63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</row>
    <row r="376" ht="9.75" customHeight="1">
      <c r="A376" s="19"/>
      <c r="B376" s="19"/>
      <c r="C376" s="19"/>
      <c r="D376" s="62"/>
      <c r="E376" s="63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</row>
    <row r="377" ht="9.75" customHeight="1">
      <c r="A377" s="19"/>
      <c r="B377" s="19"/>
      <c r="C377" s="19"/>
      <c r="D377" s="62"/>
      <c r="E377" s="63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</row>
    <row r="378" ht="9.75" customHeight="1">
      <c r="A378" s="19"/>
      <c r="B378" s="19"/>
      <c r="C378" s="19"/>
      <c r="D378" s="62"/>
      <c r="E378" s="63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</row>
    <row r="379" ht="9.75" customHeight="1">
      <c r="A379" s="19"/>
      <c r="B379" s="19"/>
      <c r="C379" s="19"/>
      <c r="D379" s="62"/>
      <c r="E379" s="63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</row>
    <row r="380" ht="9.75" customHeight="1">
      <c r="A380" s="19"/>
      <c r="B380" s="19"/>
      <c r="C380" s="19"/>
      <c r="D380" s="62"/>
      <c r="E380" s="63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</row>
    <row r="381" ht="9.75" customHeight="1">
      <c r="A381" s="19"/>
      <c r="B381" s="19"/>
      <c r="C381" s="19"/>
      <c r="D381" s="62"/>
      <c r="E381" s="63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</row>
    <row r="382" ht="9.75" customHeight="1">
      <c r="A382" s="19"/>
      <c r="B382" s="19"/>
      <c r="C382" s="19"/>
      <c r="D382" s="62"/>
      <c r="E382" s="63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</row>
    <row r="383" ht="9.75" customHeight="1">
      <c r="A383" s="19"/>
      <c r="B383" s="19"/>
      <c r="C383" s="19"/>
      <c r="D383" s="62"/>
      <c r="E383" s="63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</row>
    <row r="384" ht="9.75" customHeight="1">
      <c r="A384" s="19"/>
      <c r="B384" s="19"/>
      <c r="C384" s="19"/>
      <c r="D384" s="62"/>
      <c r="E384" s="63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</row>
    <row r="385" ht="9.75" customHeight="1">
      <c r="A385" s="19"/>
      <c r="B385" s="19"/>
      <c r="C385" s="19"/>
      <c r="D385" s="62"/>
      <c r="E385" s="63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</row>
    <row r="386" ht="9.75" customHeight="1">
      <c r="A386" s="19"/>
      <c r="B386" s="19"/>
      <c r="C386" s="19"/>
      <c r="D386" s="62"/>
      <c r="E386" s="63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</row>
    <row r="387" ht="9.75" customHeight="1">
      <c r="A387" s="19"/>
      <c r="B387" s="19"/>
      <c r="C387" s="19"/>
      <c r="D387" s="62"/>
      <c r="E387" s="63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</row>
    <row r="388" ht="9.75" customHeight="1">
      <c r="A388" s="19"/>
      <c r="B388" s="19"/>
      <c r="C388" s="19"/>
      <c r="D388" s="62"/>
      <c r="E388" s="63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</row>
    <row r="389" ht="9.75" customHeight="1">
      <c r="A389" s="19"/>
      <c r="B389" s="19"/>
      <c r="C389" s="19"/>
      <c r="D389" s="62"/>
      <c r="E389" s="63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</row>
    <row r="390" ht="9.75" customHeight="1">
      <c r="A390" s="19"/>
      <c r="B390" s="19"/>
      <c r="C390" s="19"/>
      <c r="D390" s="62"/>
      <c r="E390" s="63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</row>
    <row r="391" ht="9.75" customHeight="1">
      <c r="A391" s="19"/>
      <c r="B391" s="19"/>
      <c r="C391" s="19"/>
      <c r="D391" s="62"/>
      <c r="E391" s="63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</row>
    <row r="392" ht="9.75" customHeight="1">
      <c r="A392" s="19"/>
      <c r="B392" s="19"/>
      <c r="C392" s="19"/>
      <c r="D392" s="62"/>
      <c r="E392" s="63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</row>
    <row r="393" ht="9.75" customHeight="1">
      <c r="A393" s="19"/>
      <c r="B393" s="19"/>
      <c r="C393" s="19"/>
      <c r="D393" s="62"/>
      <c r="E393" s="63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</row>
    <row r="394" ht="9.75" customHeight="1">
      <c r="A394" s="19"/>
      <c r="B394" s="19"/>
      <c r="C394" s="19"/>
      <c r="D394" s="62"/>
      <c r="E394" s="63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</row>
    <row r="395" ht="9.75" customHeight="1">
      <c r="A395" s="19"/>
      <c r="B395" s="19"/>
      <c r="C395" s="19"/>
      <c r="D395" s="62"/>
      <c r="E395" s="63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</row>
    <row r="396" ht="9.75" customHeight="1">
      <c r="A396" s="19"/>
      <c r="B396" s="19"/>
      <c r="C396" s="19"/>
      <c r="D396" s="62"/>
      <c r="E396" s="63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</row>
    <row r="397" ht="9.75" customHeight="1">
      <c r="A397" s="19"/>
      <c r="B397" s="19"/>
      <c r="C397" s="19"/>
      <c r="D397" s="62"/>
      <c r="E397" s="63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</row>
    <row r="398" ht="9.75" customHeight="1">
      <c r="A398" s="19"/>
      <c r="B398" s="19"/>
      <c r="C398" s="19"/>
      <c r="D398" s="62"/>
      <c r="E398" s="63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</row>
    <row r="399" ht="9.75" customHeight="1">
      <c r="A399" s="19"/>
      <c r="B399" s="19"/>
      <c r="C399" s="19"/>
      <c r="D399" s="62"/>
      <c r="E399" s="63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</row>
    <row r="400" ht="9.75" customHeight="1">
      <c r="A400" s="19"/>
      <c r="B400" s="19"/>
      <c r="C400" s="19"/>
      <c r="D400" s="62"/>
      <c r="E400" s="63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</row>
    <row r="401" ht="9.75" customHeight="1">
      <c r="A401" s="19"/>
      <c r="B401" s="19"/>
      <c r="C401" s="19"/>
      <c r="D401" s="62"/>
      <c r="E401" s="63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</row>
    <row r="402" ht="9.75" customHeight="1">
      <c r="A402" s="19"/>
      <c r="B402" s="19"/>
      <c r="C402" s="19"/>
      <c r="D402" s="62"/>
      <c r="E402" s="63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</row>
    <row r="403" ht="9.75" customHeight="1">
      <c r="A403" s="19"/>
      <c r="B403" s="19"/>
      <c r="C403" s="19"/>
      <c r="D403" s="62"/>
      <c r="E403" s="63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</row>
    <row r="404" ht="9.75" customHeight="1">
      <c r="A404" s="19"/>
      <c r="B404" s="19"/>
      <c r="C404" s="19"/>
      <c r="D404" s="62"/>
      <c r="E404" s="63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</row>
    <row r="405" ht="9.75" customHeight="1">
      <c r="A405" s="19"/>
      <c r="B405" s="19"/>
      <c r="C405" s="19"/>
      <c r="D405" s="62"/>
      <c r="E405" s="63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</row>
    <row r="406" ht="9.75" customHeight="1">
      <c r="A406" s="19"/>
      <c r="B406" s="19"/>
      <c r="C406" s="19"/>
      <c r="D406" s="62"/>
      <c r="E406" s="63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</row>
    <row r="407" ht="9.75" customHeight="1">
      <c r="A407" s="19"/>
      <c r="B407" s="19"/>
      <c r="C407" s="19"/>
      <c r="D407" s="62"/>
      <c r="E407" s="63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</row>
    <row r="408" ht="9.75" customHeight="1">
      <c r="A408" s="19"/>
      <c r="B408" s="19"/>
      <c r="C408" s="19"/>
      <c r="D408" s="62"/>
      <c r="E408" s="63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</row>
    <row r="409" ht="9.75" customHeight="1">
      <c r="A409" s="19"/>
      <c r="B409" s="19"/>
      <c r="C409" s="19"/>
      <c r="D409" s="62"/>
      <c r="E409" s="63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</row>
    <row r="410" ht="9.75" customHeight="1">
      <c r="A410" s="19"/>
      <c r="B410" s="19"/>
      <c r="C410" s="19"/>
      <c r="D410" s="62"/>
      <c r="E410" s="63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</row>
    <row r="411" ht="9.75" customHeight="1">
      <c r="A411" s="19"/>
      <c r="B411" s="19"/>
      <c r="C411" s="19"/>
      <c r="D411" s="62"/>
      <c r="E411" s="63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</row>
    <row r="412" ht="9.75" customHeight="1">
      <c r="A412" s="19"/>
      <c r="B412" s="19"/>
      <c r="C412" s="19"/>
      <c r="D412" s="62"/>
      <c r="E412" s="63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</row>
    <row r="413" ht="9.75" customHeight="1">
      <c r="A413" s="19"/>
      <c r="B413" s="19"/>
      <c r="C413" s="19"/>
      <c r="D413" s="62"/>
      <c r="E413" s="63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</row>
    <row r="414" ht="9.75" customHeight="1">
      <c r="A414" s="19"/>
      <c r="B414" s="19"/>
      <c r="C414" s="19"/>
      <c r="D414" s="62"/>
      <c r="E414" s="63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</row>
    <row r="415" ht="9.75" customHeight="1">
      <c r="A415" s="19"/>
      <c r="B415" s="19"/>
      <c r="C415" s="19"/>
      <c r="D415" s="62"/>
      <c r="E415" s="63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</row>
    <row r="416" ht="9.75" customHeight="1">
      <c r="A416" s="19"/>
      <c r="B416" s="19"/>
      <c r="C416" s="19"/>
      <c r="D416" s="62"/>
      <c r="E416" s="63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</row>
    <row r="417" ht="9.75" customHeight="1">
      <c r="A417" s="19"/>
      <c r="B417" s="19"/>
      <c r="C417" s="19"/>
      <c r="D417" s="62"/>
      <c r="E417" s="63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</row>
    <row r="418" ht="9.75" customHeight="1">
      <c r="A418" s="19"/>
      <c r="B418" s="19"/>
      <c r="C418" s="19"/>
      <c r="D418" s="62"/>
      <c r="E418" s="63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</row>
    <row r="419" ht="9.75" customHeight="1">
      <c r="A419" s="19"/>
      <c r="B419" s="19"/>
      <c r="C419" s="19"/>
      <c r="D419" s="62"/>
      <c r="E419" s="63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</row>
    <row r="420" ht="9.75" customHeight="1">
      <c r="A420" s="19"/>
      <c r="B420" s="19"/>
      <c r="C420" s="19"/>
      <c r="D420" s="62"/>
      <c r="E420" s="63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</row>
    <row r="421" ht="9.75" customHeight="1">
      <c r="A421" s="19"/>
      <c r="B421" s="19"/>
      <c r="C421" s="19"/>
      <c r="D421" s="62"/>
      <c r="E421" s="63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</row>
    <row r="422" ht="9.75" customHeight="1">
      <c r="A422" s="19"/>
      <c r="B422" s="19"/>
      <c r="C422" s="19"/>
      <c r="D422" s="62"/>
      <c r="E422" s="63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</row>
    <row r="423" ht="9.75" customHeight="1">
      <c r="A423" s="19"/>
      <c r="B423" s="19"/>
      <c r="C423" s="19"/>
      <c r="D423" s="62"/>
      <c r="E423" s="63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</row>
    <row r="424" ht="9.75" customHeight="1">
      <c r="A424" s="19"/>
      <c r="B424" s="19"/>
      <c r="C424" s="19"/>
      <c r="D424" s="62"/>
      <c r="E424" s="63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</row>
    <row r="425" ht="9.75" customHeight="1">
      <c r="A425" s="19"/>
      <c r="B425" s="19"/>
      <c r="C425" s="19"/>
      <c r="D425" s="62"/>
      <c r="E425" s="63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</row>
    <row r="426" ht="9.75" customHeight="1">
      <c r="A426" s="19"/>
      <c r="B426" s="19"/>
      <c r="C426" s="19"/>
      <c r="D426" s="62"/>
      <c r="E426" s="63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</row>
    <row r="427" ht="9.75" customHeight="1">
      <c r="A427" s="19"/>
      <c r="B427" s="19"/>
      <c r="C427" s="19"/>
      <c r="D427" s="62"/>
      <c r="E427" s="63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</row>
    <row r="428" ht="9.75" customHeight="1">
      <c r="A428" s="19"/>
      <c r="B428" s="19"/>
      <c r="C428" s="19"/>
      <c r="D428" s="62"/>
      <c r="E428" s="63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</row>
    <row r="429" ht="9.75" customHeight="1">
      <c r="A429" s="19"/>
      <c r="B429" s="19"/>
      <c r="C429" s="19"/>
      <c r="D429" s="62"/>
      <c r="E429" s="63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</row>
    <row r="430" ht="9.75" customHeight="1">
      <c r="A430" s="19"/>
      <c r="B430" s="19"/>
      <c r="C430" s="19"/>
      <c r="D430" s="62"/>
      <c r="E430" s="63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</row>
    <row r="431" ht="9.75" customHeight="1">
      <c r="A431" s="19"/>
      <c r="B431" s="19"/>
      <c r="C431" s="19"/>
      <c r="D431" s="62"/>
      <c r="E431" s="63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</row>
    <row r="432" ht="9.75" customHeight="1">
      <c r="A432" s="19"/>
      <c r="B432" s="19"/>
      <c r="C432" s="19"/>
      <c r="D432" s="62"/>
      <c r="E432" s="63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</row>
    <row r="433" ht="9.75" customHeight="1">
      <c r="A433" s="19"/>
      <c r="B433" s="19"/>
      <c r="C433" s="19"/>
      <c r="D433" s="62"/>
      <c r="E433" s="63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</row>
    <row r="434" ht="9.75" customHeight="1">
      <c r="A434" s="19"/>
      <c r="B434" s="19"/>
      <c r="C434" s="19"/>
      <c r="D434" s="62"/>
      <c r="E434" s="63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</row>
    <row r="435" ht="9.75" customHeight="1">
      <c r="A435" s="19"/>
      <c r="B435" s="19"/>
      <c r="C435" s="19"/>
      <c r="D435" s="62"/>
      <c r="E435" s="63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</row>
    <row r="436" ht="9.75" customHeight="1">
      <c r="A436" s="19"/>
      <c r="B436" s="19"/>
      <c r="C436" s="19"/>
      <c r="D436" s="62"/>
      <c r="E436" s="63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</row>
    <row r="437" ht="9.75" customHeight="1">
      <c r="A437" s="19"/>
      <c r="B437" s="19"/>
      <c r="C437" s="19"/>
      <c r="D437" s="62"/>
      <c r="E437" s="63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</row>
    <row r="438" ht="9.75" customHeight="1">
      <c r="A438" s="19"/>
      <c r="B438" s="19"/>
      <c r="C438" s="19"/>
      <c r="D438" s="62"/>
      <c r="E438" s="63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</row>
    <row r="439" ht="9.75" customHeight="1">
      <c r="A439" s="19"/>
      <c r="B439" s="19"/>
      <c r="C439" s="19"/>
      <c r="D439" s="62"/>
      <c r="E439" s="63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</row>
    <row r="440" ht="9.75" customHeight="1">
      <c r="A440" s="19"/>
      <c r="B440" s="19"/>
      <c r="C440" s="19"/>
      <c r="D440" s="62"/>
      <c r="E440" s="63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</row>
    <row r="441" ht="9.75" customHeight="1">
      <c r="A441" s="19"/>
      <c r="B441" s="19"/>
      <c r="C441" s="19"/>
      <c r="D441" s="62"/>
      <c r="E441" s="63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</row>
    <row r="442" ht="9.75" customHeight="1">
      <c r="A442" s="19"/>
      <c r="B442" s="19"/>
      <c r="C442" s="19"/>
      <c r="D442" s="62"/>
      <c r="E442" s="63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</row>
    <row r="443" ht="9.75" customHeight="1">
      <c r="A443" s="19"/>
      <c r="B443" s="19"/>
      <c r="C443" s="19"/>
      <c r="D443" s="62"/>
      <c r="E443" s="63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</row>
    <row r="444" ht="9.75" customHeight="1">
      <c r="A444" s="19"/>
      <c r="B444" s="19"/>
      <c r="C444" s="19"/>
      <c r="D444" s="62"/>
      <c r="E444" s="63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</row>
    <row r="445" ht="9.75" customHeight="1">
      <c r="A445" s="19"/>
      <c r="B445" s="19"/>
      <c r="C445" s="19"/>
      <c r="D445" s="62"/>
      <c r="E445" s="63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</row>
    <row r="446" ht="9.75" customHeight="1">
      <c r="A446" s="19"/>
      <c r="B446" s="19"/>
      <c r="C446" s="19"/>
      <c r="D446" s="62"/>
      <c r="E446" s="63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</row>
    <row r="447" ht="9.75" customHeight="1">
      <c r="A447" s="19"/>
      <c r="B447" s="19"/>
      <c r="C447" s="19"/>
      <c r="D447" s="62"/>
      <c r="E447" s="63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</row>
    <row r="448" ht="9.75" customHeight="1">
      <c r="A448" s="19"/>
      <c r="B448" s="19"/>
      <c r="C448" s="19"/>
      <c r="D448" s="62"/>
      <c r="E448" s="63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</row>
    <row r="449" ht="9.75" customHeight="1">
      <c r="A449" s="19"/>
      <c r="B449" s="19"/>
      <c r="C449" s="19"/>
      <c r="D449" s="62"/>
      <c r="E449" s="63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</row>
    <row r="450" ht="9.75" customHeight="1">
      <c r="A450" s="19"/>
      <c r="B450" s="19"/>
      <c r="C450" s="19"/>
      <c r="D450" s="62"/>
      <c r="E450" s="63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</row>
    <row r="451" ht="9.75" customHeight="1">
      <c r="A451" s="19"/>
      <c r="B451" s="19"/>
      <c r="C451" s="19"/>
      <c r="D451" s="62"/>
      <c r="E451" s="63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</row>
    <row r="452" ht="9.75" customHeight="1">
      <c r="A452" s="19"/>
      <c r="B452" s="19"/>
      <c r="C452" s="19"/>
      <c r="D452" s="62"/>
      <c r="E452" s="63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</row>
    <row r="453" ht="9.75" customHeight="1">
      <c r="A453" s="19"/>
      <c r="B453" s="19"/>
      <c r="C453" s="19"/>
      <c r="D453" s="62"/>
      <c r="E453" s="63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</row>
    <row r="454" ht="9.75" customHeight="1">
      <c r="A454" s="19"/>
      <c r="B454" s="19"/>
      <c r="C454" s="19"/>
      <c r="D454" s="62"/>
      <c r="E454" s="63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</row>
    <row r="455" ht="9.75" customHeight="1">
      <c r="A455" s="19"/>
      <c r="B455" s="19"/>
      <c r="C455" s="19"/>
      <c r="D455" s="62"/>
      <c r="E455" s="63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</row>
    <row r="456" ht="9.75" customHeight="1">
      <c r="A456" s="19"/>
      <c r="B456" s="19"/>
      <c r="C456" s="19"/>
      <c r="D456" s="62"/>
      <c r="E456" s="63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</row>
    <row r="457" ht="9.75" customHeight="1">
      <c r="A457" s="19"/>
      <c r="B457" s="19"/>
      <c r="C457" s="19"/>
      <c r="D457" s="62"/>
      <c r="E457" s="63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</row>
    <row r="458" ht="9.75" customHeight="1">
      <c r="A458" s="19"/>
      <c r="B458" s="19"/>
      <c r="C458" s="19"/>
      <c r="D458" s="62"/>
      <c r="E458" s="63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</row>
    <row r="459" ht="9.75" customHeight="1">
      <c r="A459" s="19"/>
      <c r="B459" s="19"/>
      <c r="C459" s="19"/>
      <c r="D459" s="62"/>
      <c r="E459" s="63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</row>
    <row r="460" ht="9.75" customHeight="1">
      <c r="A460" s="19"/>
      <c r="B460" s="19"/>
      <c r="C460" s="19"/>
      <c r="D460" s="62"/>
      <c r="E460" s="63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</row>
    <row r="461" ht="9.75" customHeight="1">
      <c r="A461" s="19"/>
      <c r="B461" s="19"/>
      <c r="C461" s="19"/>
      <c r="D461" s="62"/>
      <c r="E461" s="63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</row>
    <row r="462" ht="9.75" customHeight="1">
      <c r="A462" s="19"/>
      <c r="B462" s="19"/>
      <c r="C462" s="19"/>
      <c r="D462" s="62"/>
      <c r="E462" s="63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</row>
    <row r="463" ht="9.75" customHeight="1">
      <c r="A463" s="19"/>
      <c r="B463" s="19"/>
      <c r="C463" s="19"/>
      <c r="D463" s="62"/>
      <c r="E463" s="63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</row>
    <row r="464" ht="9.75" customHeight="1">
      <c r="A464" s="19"/>
      <c r="B464" s="19"/>
      <c r="C464" s="19"/>
      <c r="D464" s="62"/>
      <c r="E464" s="63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</row>
    <row r="465" ht="9.75" customHeight="1">
      <c r="A465" s="19"/>
      <c r="B465" s="19"/>
      <c r="C465" s="19"/>
      <c r="D465" s="62"/>
      <c r="E465" s="63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</row>
    <row r="466" ht="9.75" customHeight="1">
      <c r="A466" s="19"/>
      <c r="B466" s="19"/>
      <c r="C466" s="19"/>
      <c r="D466" s="62"/>
      <c r="E466" s="63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</row>
    <row r="467" ht="9.75" customHeight="1">
      <c r="A467" s="19"/>
      <c r="B467" s="19"/>
      <c r="C467" s="19"/>
      <c r="D467" s="62"/>
      <c r="E467" s="63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</row>
    <row r="468" ht="9.75" customHeight="1">
      <c r="A468" s="19"/>
      <c r="B468" s="19"/>
      <c r="C468" s="19"/>
      <c r="D468" s="62"/>
      <c r="E468" s="63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</row>
    <row r="469" ht="9.75" customHeight="1">
      <c r="A469" s="19"/>
      <c r="B469" s="19"/>
      <c r="C469" s="19"/>
      <c r="D469" s="62"/>
      <c r="E469" s="63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</row>
    <row r="470" ht="9.75" customHeight="1">
      <c r="A470" s="19"/>
      <c r="B470" s="19"/>
      <c r="C470" s="19"/>
      <c r="D470" s="62"/>
      <c r="E470" s="63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</row>
    <row r="471" ht="9.75" customHeight="1">
      <c r="A471" s="19"/>
      <c r="B471" s="19"/>
      <c r="C471" s="19"/>
      <c r="D471" s="62"/>
      <c r="E471" s="63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</row>
    <row r="472" ht="9.75" customHeight="1">
      <c r="A472" s="19"/>
      <c r="B472" s="19"/>
      <c r="C472" s="19"/>
      <c r="D472" s="62"/>
      <c r="E472" s="63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</row>
    <row r="473" ht="9.75" customHeight="1">
      <c r="A473" s="19"/>
      <c r="B473" s="19"/>
      <c r="C473" s="19"/>
      <c r="D473" s="62"/>
      <c r="E473" s="63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</row>
    <row r="474" ht="9.75" customHeight="1">
      <c r="A474" s="19"/>
      <c r="B474" s="19"/>
      <c r="C474" s="19"/>
      <c r="D474" s="62"/>
      <c r="E474" s="63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</row>
    <row r="475" ht="9.75" customHeight="1">
      <c r="A475" s="19"/>
      <c r="B475" s="19"/>
      <c r="C475" s="19"/>
      <c r="D475" s="62"/>
      <c r="E475" s="63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</row>
    <row r="476" ht="9.75" customHeight="1">
      <c r="A476" s="19"/>
      <c r="B476" s="19"/>
      <c r="C476" s="19"/>
      <c r="D476" s="62"/>
      <c r="E476" s="63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</row>
    <row r="477" ht="9.75" customHeight="1">
      <c r="A477" s="19"/>
      <c r="B477" s="19"/>
      <c r="C477" s="19"/>
      <c r="D477" s="62"/>
      <c r="E477" s="63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</row>
    <row r="478" ht="9.75" customHeight="1">
      <c r="A478" s="19"/>
      <c r="B478" s="19"/>
      <c r="C478" s="19"/>
      <c r="D478" s="62"/>
      <c r="E478" s="63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</row>
    <row r="479" ht="9.75" customHeight="1">
      <c r="A479" s="19"/>
      <c r="B479" s="19"/>
      <c r="C479" s="19"/>
      <c r="D479" s="62"/>
      <c r="E479" s="63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</row>
    <row r="480" ht="9.75" customHeight="1">
      <c r="A480" s="19"/>
      <c r="B480" s="19"/>
      <c r="C480" s="19"/>
      <c r="D480" s="62"/>
      <c r="E480" s="63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</row>
    <row r="481" ht="9.75" customHeight="1">
      <c r="A481" s="19"/>
      <c r="B481" s="19"/>
      <c r="C481" s="19"/>
      <c r="D481" s="62"/>
      <c r="E481" s="63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</row>
    <row r="482" ht="9.75" customHeight="1">
      <c r="A482" s="19"/>
      <c r="B482" s="19"/>
      <c r="C482" s="19"/>
      <c r="D482" s="62"/>
      <c r="E482" s="63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</row>
    <row r="483" ht="9.75" customHeight="1">
      <c r="A483" s="19"/>
      <c r="B483" s="19"/>
      <c r="C483" s="19"/>
      <c r="D483" s="62"/>
      <c r="E483" s="63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</row>
    <row r="484" ht="9.75" customHeight="1">
      <c r="A484" s="19"/>
      <c r="B484" s="19"/>
      <c r="C484" s="19"/>
      <c r="D484" s="62"/>
      <c r="E484" s="63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</row>
    <row r="485" ht="9.75" customHeight="1">
      <c r="A485" s="19"/>
      <c r="B485" s="19"/>
      <c r="C485" s="19"/>
      <c r="D485" s="62"/>
      <c r="E485" s="63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</row>
    <row r="486" ht="9.75" customHeight="1">
      <c r="A486" s="19"/>
      <c r="B486" s="19"/>
      <c r="C486" s="19"/>
      <c r="D486" s="62"/>
      <c r="E486" s="63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</row>
    <row r="487" ht="9.75" customHeight="1">
      <c r="A487" s="19"/>
      <c r="B487" s="19"/>
      <c r="C487" s="19"/>
      <c r="D487" s="62"/>
      <c r="E487" s="63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</row>
    <row r="488" ht="9.75" customHeight="1">
      <c r="A488" s="19"/>
      <c r="B488" s="19"/>
      <c r="C488" s="19"/>
      <c r="D488" s="62"/>
      <c r="E488" s="63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</row>
    <row r="489" ht="9.75" customHeight="1">
      <c r="A489" s="19"/>
      <c r="B489" s="19"/>
      <c r="C489" s="19"/>
      <c r="D489" s="62"/>
      <c r="E489" s="63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</row>
    <row r="490" ht="9.75" customHeight="1">
      <c r="A490" s="19"/>
      <c r="B490" s="19"/>
      <c r="C490" s="19"/>
      <c r="D490" s="62"/>
      <c r="E490" s="63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</row>
    <row r="491" ht="9.75" customHeight="1">
      <c r="A491" s="19"/>
      <c r="B491" s="19"/>
      <c r="C491" s="19"/>
      <c r="D491" s="62"/>
      <c r="E491" s="63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</row>
    <row r="492" ht="9.75" customHeight="1">
      <c r="A492" s="19"/>
      <c r="B492" s="19"/>
      <c r="C492" s="19"/>
      <c r="D492" s="62"/>
      <c r="E492" s="63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</row>
    <row r="493" ht="9.75" customHeight="1">
      <c r="A493" s="19"/>
      <c r="B493" s="19"/>
      <c r="C493" s="19"/>
      <c r="D493" s="62"/>
      <c r="E493" s="63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</row>
    <row r="494" ht="9.75" customHeight="1">
      <c r="A494" s="19"/>
      <c r="B494" s="19"/>
      <c r="C494" s="19"/>
      <c r="D494" s="62"/>
      <c r="E494" s="63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</row>
    <row r="495" ht="9.75" customHeight="1">
      <c r="A495" s="19"/>
      <c r="B495" s="19"/>
      <c r="C495" s="19"/>
      <c r="D495" s="62"/>
      <c r="E495" s="63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</row>
    <row r="496" ht="9.75" customHeight="1">
      <c r="A496" s="19"/>
      <c r="B496" s="19"/>
      <c r="C496" s="19"/>
      <c r="D496" s="62"/>
      <c r="E496" s="63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</row>
    <row r="497" ht="9.75" customHeight="1">
      <c r="A497" s="19"/>
      <c r="B497" s="19"/>
      <c r="C497" s="19"/>
      <c r="D497" s="62"/>
      <c r="E497" s="63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</row>
    <row r="498" ht="9.75" customHeight="1">
      <c r="A498" s="19"/>
      <c r="B498" s="19"/>
      <c r="C498" s="19"/>
      <c r="D498" s="62"/>
      <c r="E498" s="63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</row>
    <row r="499" ht="9.75" customHeight="1">
      <c r="A499" s="19"/>
      <c r="B499" s="19"/>
      <c r="C499" s="19"/>
      <c r="D499" s="62"/>
      <c r="E499" s="63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</row>
    <row r="500" ht="9.75" customHeight="1">
      <c r="A500" s="19"/>
      <c r="B500" s="19"/>
      <c r="C500" s="19"/>
      <c r="D500" s="62"/>
      <c r="E500" s="63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</row>
    <row r="501" ht="9.75" customHeight="1">
      <c r="A501" s="19"/>
      <c r="B501" s="19"/>
      <c r="C501" s="19"/>
      <c r="D501" s="62"/>
      <c r="E501" s="63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</row>
    <row r="502" ht="9.75" customHeight="1">
      <c r="A502" s="19"/>
      <c r="B502" s="19"/>
      <c r="C502" s="19"/>
      <c r="D502" s="62"/>
      <c r="E502" s="63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</row>
    <row r="503" ht="9.75" customHeight="1">
      <c r="A503" s="19"/>
      <c r="B503" s="19"/>
      <c r="C503" s="19"/>
      <c r="D503" s="62"/>
      <c r="E503" s="63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</row>
    <row r="504" ht="9.75" customHeight="1">
      <c r="A504" s="19"/>
      <c r="B504" s="19"/>
      <c r="C504" s="19"/>
      <c r="D504" s="62"/>
      <c r="E504" s="63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</row>
    <row r="505" ht="9.75" customHeight="1">
      <c r="A505" s="19"/>
      <c r="B505" s="19"/>
      <c r="C505" s="19"/>
      <c r="D505" s="62"/>
      <c r="E505" s="63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</row>
    <row r="506" ht="9.75" customHeight="1">
      <c r="A506" s="19"/>
      <c r="B506" s="19"/>
      <c r="C506" s="19"/>
      <c r="D506" s="62"/>
      <c r="E506" s="63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</row>
    <row r="507" ht="9.75" customHeight="1">
      <c r="A507" s="19"/>
      <c r="B507" s="19"/>
      <c r="C507" s="19"/>
      <c r="D507" s="62"/>
      <c r="E507" s="63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</row>
    <row r="508" ht="9.75" customHeight="1">
      <c r="A508" s="19"/>
      <c r="B508" s="19"/>
      <c r="C508" s="19"/>
      <c r="D508" s="62"/>
      <c r="E508" s="63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</row>
    <row r="509" ht="9.75" customHeight="1">
      <c r="A509" s="19"/>
      <c r="B509" s="19"/>
      <c r="C509" s="19"/>
      <c r="D509" s="62"/>
      <c r="E509" s="63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</row>
    <row r="510" ht="9.75" customHeight="1">
      <c r="A510" s="19"/>
      <c r="B510" s="19"/>
      <c r="C510" s="19"/>
      <c r="D510" s="62"/>
      <c r="E510" s="63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</row>
    <row r="511" ht="9.75" customHeight="1">
      <c r="A511" s="19"/>
      <c r="B511" s="19"/>
      <c r="C511" s="19"/>
      <c r="D511" s="62"/>
      <c r="E511" s="63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</row>
    <row r="512" ht="9.75" customHeight="1">
      <c r="A512" s="19"/>
      <c r="B512" s="19"/>
      <c r="C512" s="19"/>
      <c r="D512" s="62"/>
      <c r="E512" s="63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</row>
    <row r="513" ht="9.75" customHeight="1">
      <c r="A513" s="19"/>
      <c r="B513" s="19"/>
      <c r="C513" s="19"/>
      <c r="D513" s="62"/>
      <c r="E513" s="63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</row>
    <row r="514" ht="9.75" customHeight="1">
      <c r="A514" s="19"/>
      <c r="B514" s="19"/>
      <c r="C514" s="19"/>
      <c r="D514" s="62"/>
      <c r="E514" s="63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</row>
    <row r="515" ht="9.75" customHeight="1">
      <c r="A515" s="19"/>
      <c r="B515" s="19"/>
      <c r="C515" s="19"/>
      <c r="D515" s="62"/>
      <c r="E515" s="63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</row>
    <row r="516" ht="9.75" customHeight="1">
      <c r="A516" s="19"/>
      <c r="B516" s="19"/>
      <c r="C516" s="19"/>
      <c r="D516" s="62"/>
      <c r="E516" s="63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</row>
    <row r="517" ht="9.75" customHeight="1">
      <c r="A517" s="19"/>
      <c r="B517" s="19"/>
      <c r="C517" s="19"/>
      <c r="D517" s="62"/>
      <c r="E517" s="63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</row>
    <row r="518" ht="9.75" customHeight="1">
      <c r="A518" s="19"/>
      <c r="B518" s="19"/>
      <c r="C518" s="19"/>
      <c r="D518" s="62"/>
      <c r="E518" s="63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</row>
    <row r="519" ht="9.75" customHeight="1">
      <c r="A519" s="19"/>
      <c r="B519" s="19"/>
      <c r="C519" s="19"/>
      <c r="D519" s="62"/>
      <c r="E519" s="63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</row>
    <row r="520" ht="9.75" customHeight="1">
      <c r="A520" s="19"/>
      <c r="B520" s="19"/>
      <c r="C520" s="19"/>
      <c r="D520" s="62"/>
      <c r="E520" s="63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</row>
    <row r="521" ht="9.75" customHeight="1">
      <c r="A521" s="19"/>
      <c r="B521" s="19"/>
      <c r="C521" s="19"/>
      <c r="D521" s="62"/>
      <c r="E521" s="63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</row>
    <row r="522" ht="9.75" customHeight="1">
      <c r="A522" s="19"/>
      <c r="B522" s="19"/>
      <c r="C522" s="19"/>
      <c r="D522" s="62"/>
      <c r="E522" s="63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</row>
    <row r="523" ht="9.75" customHeight="1">
      <c r="A523" s="19"/>
      <c r="B523" s="19"/>
      <c r="C523" s="19"/>
      <c r="D523" s="62"/>
      <c r="E523" s="63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</row>
    <row r="524" ht="9.75" customHeight="1">
      <c r="A524" s="19"/>
      <c r="B524" s="19"/>
      <c r="C524" s="19"/>
      <c r="D524" s="62"/>
      <c r="E524" s="63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</row>
    <row r="525" ht="9.75" customHeight="1">
      <c r="A525" s="19"/>
      <c r="B525" s="19"/>
      <c r="C525" s="19"/>
      <c r="D525" s="62"/>
      <c r="E525" s="63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</row>
    <row r="526" ht="9.75" customHeight="1">
      <c r="A526" s="19"/>
      <c r="B526" s="19"/>
      <c r="C526" s="19"/>
      <c r="D526" s="62"/>
      <c r="E526" s="63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</row>
    <row r="527" ht="9.75" customHeight="1">
      <c r="A527" s="19"/>
      <c r="B527" s="19"/>
      <c r="C527" s="19"/>
      <c r="D527" s="62"/>
      <c r="E527" s="63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</row>
    <row r="528" ht="9.75" customHeight="1">
      <c r="A528" s="19"/>
      <c r="B528" s="19"/>
      <c r="C528" s="19"/>
      <c r="D528" s="62"/>
      <c r="E528" s="63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</row>
    <row r="529" ht="9.75" customHeight="1">
      <c r="A529" s="19"/>
      <c r="B529" s="19"/>
      <c r="C529" s="19"/>
      <c r="D529" s="62"/>
      <c r="E529" s="63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</row>
    <row r="530" ht="9.75" customHeight="1">
      <c r="A530" s="19"/>
      <c r="B530" s="19"/>
      <c r="C530" s="19"/>
      <c r="D530" s="62"/>
      <c r="E530" s="63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</row>
    <row r="531" ht="9.75" customHeight="1">
      <c r="A531" s="19"/>
      <c r="B531" s="19"/>
      <c r="C531" s="19"/>
      <c r="D531" s="62"/>
      <c r="E531" s="63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</row>
    <row r="532" ht="9.75" customHeight="1">
      <c r="A532" s="19"/>
      <c r="B532" s="19"/>
      <c r="C532" s="19"/>
      <c r="D532" s="62"/>
      <c r="E532" s="63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</row>
    <row r="533" ht="9.75" customHeight="1">
      <c r="A533" s="19"/>
      <c r="B533" s="19"/>
      <c r="C533" s="19"/>
      <c r="D533" s="62"/>
      <c r="E533" s="63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</row>
    <row r="534" ht="9.75" customHeight="1">
      <c r="A534" s="19"/>
      <c r="B534" s="19"/>
      <c r="C534" s="19"/>
      <c r="D534" s="62"/>
      <c r="E534" s="63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</row>
    <row r="535" ht="9.75" customHeight="1">
      <c r="A535" s="19"/>
      <c r="B535" s="19"/>
      <c r="C535" s="19"/>
      <c r="D535" s="62"/>
      <c r="E535" s="63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</row>
    <row r="536" ht="9.75" customHeight="1">
      <c r="A536" s="19"/>
      <c r="B536" s="19"/>
      <c r="C536" s="19"/>
      <c r="D536" s="62"/>
      <c r="E536" s="63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</row>
    <row r="537" ht="9.75" customHeight="1">
      <c r="A537" s="19"/>
      <c r="B537" s="19"/>
      <c r="C537" s="19"/>
      <c r="D537" s="62"/>
      <c r="E537" s="63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</row>
    <row r="538" ht="9.75" customHeight="1">
      <c r="A538" s="19"/>
      <c r="B538" s="19"/>
      <c r="C538" s="19"/>
      <c r="D538" s="62"/>
      <c r="E538" s="63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</row>
    <row r="539" ht="9.75" customHeight="1">
      <c r="A539" s="19"/>
      <c r="B539" s="19"/>
      <c r="C539" s="19"/>
      <c r="D539" s="62"/>
      <c r="E539" s="63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</row>
    <row r="540" ht="9.75" customHeight="1">
      <c r="A540" s="19"/>
      <c r="B540" s="19"/>
      <c r="C540" s="19"/>
      <c r="D540" s="62"/>
      <c r="E540" s="63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</row>
    <row r="541" ht="9.75" customHeight="1">
      <c r="A541" s="19"/>
      <c r="B541" s="19"/>
      <c r="C541" s="19"/>
      <c r="D541" s="62"/>
      <c r="E541" s="63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</row>
    <row r="542" ht="9.75" customHeight="1">
      <c r="A542" s="19"/>
      <c r="B542" s="19"/>
      <c r="C542" s="19"/>
      <c r="D542" s="62"/>
      <c r="E542" s="63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</row>
    <row r="543" ht="9.75" customHeight="1">
      <c r="A543" s="19"/>
      <c r="B543" s="19"/>
      <c r="C543" s="19"/>
      <c r="D543" s="62"/>
      <c r="E543" s="63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</row>
    <row r="544" ht="9.75" customHeight="1">
      <c r="A544" s="19"/>
      <c r="B544" s="19"/>
      <c r="C544" s="19"/>
      <c r="D544" s="62"/>
      <c r="E544" s="63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</row>
    <row r="545" ht="9.75" customHeight="1">
      <c r="A545" s="19"/>
      <c r="B545" s="19"/>
      <c r="C545" s="19"/>
      <c r="D545" s="62"/>
      <c r="E545" s="63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</row>
    <row r="546" ht="9.75" customHeight="1">
      <c r="A546" s="19"/>
      <c r="B546" s="19"/>
      <c r="C546" s="19"/>
      <c r="D546" s="62"/>
      <c r="E546" s="63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</row>
    <row r="547" ht="9.75" customHeight="1">
      <c r="A547" s="19"/>
      <c r="B547" s="19"/>
      <c r="C547" s="19"/>
      <c r="D547" s="62"/>
      <c r="E547" s="63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</row>
    <row r="548" ht="9.75" customHeight="1">
      <c r="A548" s="19"/>
      <c r="B548" s="19"/>
      <c r="C548" s="19"/>
      <c r="D548" s="62"/>
      <c r="E548" s="63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</row>
    <row r="549" ht="9.75" customHeight="1">
      <c r="A549" s="19"/>
      <c r="B549" s="19"/>
      <c r="C549" s="19"/>
      <c r="D549" s="62"/>
      <c r="E549" s="63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</row>
    <row r="550" ht="9.75" customHeight="1">
      <c r="A550" s="19"/>
      <c r="B550" s="19"/>
      <c r="C550" s="19"/>
      <c r="D550" s="62"/>
      <c r="E550" s="63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</row>
    <row r="551" ht="9.75" customHeight="1">
      <c r="A551" s="19"/>
      <c r="B551" s="19"/>
      <c r="C551" s="19"/>
      <c r="D551" s="62"/>
      <c r="E551" s="63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</row>
    <row r="552" ht="9.75" customHeight="1">
      <c r="A552" s="19"/>
      <c r="B552" s="19"/>
      <c r="C552" s="19"/>
      <c r="D552" s="62"/>
      <c r="E552" s="63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</row>
    <row r="553" ht="9.75" customHeight="1">
      <c r="A553" s="19"/>
      <c r="B553" s="19"/>
      <c r="C553" s="19"/>
      <c r="D553" s="62"/>
      <c r="E553" s="63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</row>
    <row r="554" ht="9.75" customHeight="1">
      <c r="A554" s="19"/>
      <c r="B554" s="19"/>
      <c r="C554" s="19"/>
      <c r="D554" s="62"/>
      <c r="E554" s="63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</row>
    <row r="555" ht="9.75" customHeight="1">
      <c r="A555" s="19"/>
      <c r="B555" s="19"/>
      <c r="C555" s="19"/>
      <c r="D555" s="62"/>
      <c r="E555" s="63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</row>
    <row r="556" ht="9.75" customHeight="1">
      <c r="A556" s="19"/>
      <c r="B556" s="19"/>
      <c r="C556" s="19"/>
      <c r="D556" s="62"/>
      <c r="E556" s="63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</row>
    <row r="557" ht="9.75" customHeight="1">
      <c r="A557" s="19"/>
      <c r="B557" s="19"/>
      <c r="C557" s="19"/>
      <c r="D557" s="62"/>
      <c r="E557" s="63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</row>
    <row r="558" ht="9.75" customHeight="1">
      <c r="A558" s="19"/>
      <c r="B558" s="19"/>
      <c r="C558" s="19"/>
      <c r="D558" s="62"/>
      <c r="E558" s="63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</row>
    <row r="559" ht="9.75" customHeight="1">
      <c r="A559" s="19"/>
      <c r="B559" s="19"/>
      <c r="C559" s="19"/>
      <c r="D559" s="62"/>
      <c r="E559" s="63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</row>
    <row r="560" ht="9.75" customHeight="1">
      <c r="A560" s="19"/>
      <c r="B560" s="19"/>
      <c r="C560" s="19"/>
      <c r="D560" s="62"/>
      <c r="E560" s="63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</row>
    <row r="561" ht="9.75" customHeight="1">
      <c r="A561" s="19"/>
      <c r="B561" s="19"/>
      <c r="C561" s="19"/>
      <c r="D561" s="62"/>
      <c r="E561" s="63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</row>
    <row r="562" ht="9.75" customHeight="1">
      <c r="A562" s="19"/>
      <c r="B562" s="19"/>
      <c r="C562" s="19"/>
      <c r="D562" s="62"/>
      <c r="E562" s="63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</row>
    <row r="563" ht="9.75" customHeight="1">
      <c r="A563" s="19"/>
      <c r="B563" s="19"/>
      <c r="C563" s="19"/>
      <c r="D563" s="62"/>
      <c r="E563" s="63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</row>
    <row r="564" ht="9.75" customHeight="1">
      <c r="A564" s="19"/>
      <c r="B564" s="19"/>
      <c r="C564" s="19"/>
      <c r="D564" s="62"/>
      <c r="E564" s="63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</row>
    <row r="565" ht="9.75" customHeight="1">
      <c r="A565" s="19"/>
      <c r="B565" s="19"/>
      <c r="C565" s="19"/>
      <c r="D565" s="62"/>
      <c r="E565" s="63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</row>
    <row r="566" ht="9.75" customHeight="1">
      <c r="A566" s="19"/>
      <c r="B566" s="19"/>
      <c r="C566" s="19"/>
      <c r="D566" s="62"/>
      <c r="E566" s="63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</row>
    <row r="567" ht="9.75" customHeight="1">
      <c r="A567" s="19"/>
      <c r="B567" s="19"/>
      <c r="C567" s="19"/>
      <c r="D567" s="62"/>
      <c r="E567" s="63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</row>
    <row r="568" ht="9.75" customHeight="1">
      <c r="A568" s="19"/>
      <c r="B568" s="19"/>
      <c r="C568" s="19"/>
      <c r="D568" s="62"/>
      <c r="E568" s="63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</row>
    <row r="569" ht="9.75" customHeight="1">
      <c r="A569" s="19"/>
      <c r="B569" s="19"/>
      <c r="C569" s="19"/>
      <c r="D569" s="62"/>
      <c r="E569" s="63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</row>
    <row r="570" ht="9.75" customHeight="1">
      <c r="A570" s="19"/>
      <c r="B570" s="19"/>
      <c r="C570" s="19"/>
      <c r="D570" s="62"/>
      <c r="E570" s="63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</row>
    <row r="571" ht="9.75" customHeight="1">
      <c r="A571" s="19"/>
      <c r="B571" s="19"/>
      <c r="C571" s="19"/>
      <c r="D571" s="62"/>
      <c r="E571" s="63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</row>
    <row r="572" ht="9.75" customHeight="1">
      <c r="A572" s="19"/>
      <c r="B572" s="19"/>
      <c r="C572" s="19"/>
      <c r="D572" s="62"/>
      <c r="E572" s="63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</row>
    <row r="573" ht="9.75" customHeight="1">
      <c r="A573" s="19"/>
      <c r="B573" s="19"/>
      <c r="C573" s="19"/>
      <c r="D573" s="62"/>
      <c r="E573" s="63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</row>
    <row r="574" ht="9.75" customHeight="1">
      <c r="A574" s="19"/>
      <c r="B574" s="19"/>
      <c r="C574" s="19"/>
      <c r="D574" s="62"/>
      <c r="E574" s="63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</row>
    <row r="575" ht="9.75" customHeight="1">
      <c r="A575" s="19"/>
      <c r="B575" s="19"/>
      <c r="C575" s="19"/>
      <c r="D575" s="62"/>
      <c r="E575" s="63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</row>
    <row r="576" ht="9.75" customHeight="1">
      <c r="A576" s="19"/>
      <c r="B576" s="19"/>
      <c r="C576" s="19"/>
      <c r="D576" s="62"/>
      <c r="E576" s="63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</row>
    <row r="577" ht="9.75" customHeight="1">
      <c r="A577" s="19"/>
      <c r="B577" s="19"/>
      <c r="C577" s="19"/>
      <c r="D577" s="62"/>
      <c r="E577" s="63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</row>
    <row r="578" ht="9.75" customHeight="1">
      <c r="A578" s="19"/>
      <c r="B578" s="19"/>
      <c r="C578" s="19"/>
      <c r="D578" s="62"/>
      <c r="E578" s="63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</row>
    <row r="579" ht="9.75" customHeight="1">
      <c r="A579" s="19"/>
      <c r="B579" s="19"/>
      <c r="C579" s="19"/>
      <c r="D579" s="62"/>
      <c r="E579" s="63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</row>
    <row r="580" ht="9.75" customHeight="1">
      <c r="A580" s="19"/>
      <c r="B580" s="19"/>
      <c r="C580" s="19"/>
      <c r="D580" s="62"/>
      <c r="E580" s="63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</row>
    <row r="581" ht="9.75" customHeight="1">
      <c r="A581" s="19"/>
      <c r="B581" s="19"/>
      <c r="C581" s="19"/>
      <c r="D581" s="62"/>
      <c r="E581" s="63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</row>
    <row r="582" ht="9.75" customHeight="1">
      <c r="A582" s="19"/>
      <c r="B582" s="19"/>
      <c r="C582" s="19"/>
      <c r="D582" s="62"/>
      <c r="E582" s="63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</row>
    <row r="583" ht="9.75" customHeight="1">
      <c r="A583" s="19"/>
      <c r="B583" s="19"/>
      <c r="C583" s="19"/>
      <c r="D583" s="62"/>
      <c r="E583" s="63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</row>
    <row r="584" ht="9.75" customHeight="1">
      <c r="A584" s="19"/>
      <c r="B584" s="19"/>
      <c r="C584" s="19"/>
      <c r="D584" s="62"/>
      <c r="E584" s="63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</row>
    <row r="585" ht="9.75" customHeight="1">
      <c r="A585" s="19"/>
      <c r="B585" s="19"/>
      <c r="C585" s="19"/>
      <c r="D585" s="62"/>
      <c r="E585" s="63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</row>
    <row r="586" ht="9.75" customHeight="1">
      <c r="A586" s="19"/>
      <c r="B586" s="19"/>
      <c r="C586" s="19"/>
      <c r="D586" s="62"/>
      <c r="E586" s="63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</row>
    <row r="587" ht="9.75" customHeight="1">
      <c r="A587" s="19"/>
      <c r="B587" s="19"/>
      <c r="C587" s="19"/>
      <c r="D587" s="62"/>
      <c r="E587" s="63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</row>
    <row r="588" ht="9.75" customHeight="1">
      <c r="A588" s="19"/>
      <c r="B588" s="19"/>
      <c r="C588" s="19"/>
      <c r="D588" s="62"/>
      <c r="E588" s="63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</row>
    <row r="589" ht="9.75" customHeight="1">
      <c r="A589" s="19"/>
      <c r="B589" s="19"/>
      <c r="C589" s="19"/>
      <c r="D589" s="62"/>
      <c r="E589" s="63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</row>
    <row r="590" ht="9.75" customHeight="1">
      <c r="A590" s="19"/>
      <c r="B590" s="19"/>
      <c r="C590" s="19"/>
      <c r="D590" s="62"/>
      <c r="E590" s="63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</row>
    <row r="591" ht="9.75" customHeight="1">
      <c r="A591" s="19"/>
      <c r="B591" s="19"/>
      <c r="C591" s="19"/>
      <c r="D591" s="62"/>
      <c r="E591" s="63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</row>
    <row r="592" ht="9.75" customHeight="1">
      <c r="A592" s="19"/>
      <c r="B592" s="19"/>
      <c r="C592" s="19"/>
      <c r="D592" s="62"/>
      <c r="E592" s="63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</row>
    <row r="593" ht="9.75" customHeight="1">
      <c r="A593" s="19"/>
      <c r="B593" s="19"/>
      <c r="C593" s="19"/>
      <c r="D593" s="62"/>
      <c r="E593" s="63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</row>
    <row r="594" ht="9.75" customHeight="1">
      <c r="A594" s="19"/>
      <c r="B594" s="19"/>
      <c r="C594" s="19"/>
      <c r="D594" s="62"/>
      <c r="E594" s="63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</row>
    <row r="595" ht="9.75" customHeight="1">
      <c r="A595" s="19"/>
      <c r="B595" s="19"/>
      <c r="C595" s="19"/>
      <c r="D595" s="62"/>
      <c r="E595" s="63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</row>
    <row r="596" ht="9.75" customHeight="1">
      <c r="A596" s="19"/>
      <c r="B596" s="19"/>
      <c r="C596" s="19"/>
      <c r="D596" s="62"/>
      <c r="E596" s="63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</row>
    <row r="597" ht="9.75" customHeight="1">
      <c r="A597" s="19"/>
      <c r="B597" s="19"/>
      <c r="C597" s="19"/>
      <c r="D597" s="62"/>
      <c r="E597" s="63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</row>
    <row r="598" ht="9.75" customHeight="1">
      <c r="A598" s="19"/>
      <c r="B598" s="19"/>
      <c r="C598" s="19"/>
      <c r="D598" s="62"/>
      <c r="E598" s="63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</row>
    <row r="599" ht="9.75" customHeight="1">
      <c r="A599" s="19"/>
      <c r="B599" s="19"/>
      <c r="C599" s="19"/>
      <c r="D599" s="62"/>
      <c r="E599" s="63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</row>
    <row r="600" ht="9.75" customHeight="1">
      <c r="A600" s="19"/>
      <c r="B600" s="19"/>
      <c r="C600" s="19"/>
      <c r="D600" s="62"/>
      <c r="E600" s="63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</row>
    <row r="601" ht="9.75" customHeight="1">
      <c r="A601" s="19"/>
      <c r="B601" s="19"/>
      <c r="C601" s="19"/>
      <c r="D601" s="62"/>
      <c r="E601" s="63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</row>
    <row r="602" ht="9.75" customHeight="1">
      <c r="A602" s="19"/>
      <c r="B602" s="19"/>
      <c r="C602" s="19"/>
      <c r="D602" s="62"/>
      <c r="E602" s="63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</row>
    <row r="603" ht="9.75" customHeight="1">
      <c r="A603" s="19"/>
      <c r="B603" s="19"/>
      <c r="C603" s="19"/>
      <c r="D603" s="62"/>
      <c r="E603" s="63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</row>
    <row r="604" ht="9.75" customHeight="1">
      <c r="A604" s="19"/>
      <c r="B604" s="19"/>
      <c r="C604" s="19"/>
      <c r="D604" s="62"/>
      <c r="E604" s="63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</row>
    <row r="605" ht="9.75" customHeight="1">
      <c r="A605" s="19"/>
      <c r="B605" s="19"/>
      <c r="C605" s="19"/>
      <c r="D605" s="62"/>
      <c r="E605" s="63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</row>
    <row r="606" ht="9.75" customHeight="1">
      <c r="A606" s="19"/>
      <c r="B606" s="19"/>
      <c r="C606" s="19"/>
      <c r="D606" s="62"/>
      <c r="E606" s="63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</row>
    <row r="607" ht="9.75" customHeight="1">
      <c r="A607" s="19"/>
      <c r="B607" s="19"/>
      <c r="C607" s="19"/>
      <c r="D607" s="62"/>
      <c r="E607" s="63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</row>
    <row r="608" ht="9.75" customHeight="1">
      <c r="A608" s="19"/>
      <c r="B608" s="19"/>
      <c r="C608" s="19"/>
      <c r="D608" s="62"/>
      <c r="E608" s="63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</row>
    <row r="609" ht="9.75" customHeight="1">
      <c r="A609" s="19"/>
      <c r="B609" s="19"/>
      <c r="C609" s="19"/>
      <c r="D609" s="62"/>
      <c r="E609" s="63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</row>
    <row r="610" ht="9.75" customHeight="1">
      <c r="A610" s="19"/>
      <c r="B610" s="19"/>
      <c r="C610" s="19"/>
      <c r="D610" s="62"/>
      <c r="E610" s="63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</row>
    <row r="611" ht="9.75" customHeight="1">
      <c r="A611" s="19"/>
      <c r="B611" s="19"/>
      <c r="C611" s="19"/>
      <c r="D611" s="62"/>
      <c r="E611" s="63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</row>
    <row r="612" ht="9.75" customHeight="1">
      <c r="A612" s="19"/>
      <c r="B612" s="19"/>
      <c r="C612" s="19"/>
      <c r="D612" s="62"/>
      <c r="E612" s="63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</row>
    <row r="613" ht="9.75" customHeight="1">
      <c r="A613" s="19"/>
      <c r="B613" s="19"/>
      <c r="C613" s="19"/>
      <c r="D613" s="62"/>
      <c r="E613" s="63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</row>
    <row r="614" ht="9.75" customHeight="1">
      <c r="A614" s="19"/>
      <c r="B614" s="19"/>
      <c r="C614" s="19"/>
      <c r="D614" s="62"/>
      <c r="E614" s="63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</row>
    <row r="615" ht="9.75" customHeight="1">
      <c r="A615" s="19"/>
      <c r="B615" s="19"/>
      <c r="C615" s="19"/>
      <c r="D615" s="62"/>
      <c r="E615" s="63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</row>
    <row r="616" ht="9.75" customHeight="1">
      <c r="A616" s="19"/>
      <c r="B616" s="19"/>
      <c r="C616" s="19"/>
      <c r="D616" s="62"/>
      <c r="E616" s="63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</row>
    <row r="617" ht="9.75" customHeight="1">
      <c r="A617" s="19"/>
      <c r="B617" s="19"/>
      <c r="C617" s="19"/>
      <c r="D617" s="62"/>
      <c r="E617" s="63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</row>
    <row r="618" ht="9.75" customHeight="1">
      <c r="A618" s="19"/>
      <c r="B618" s="19"/>
      <c r="C618" s="19"/>
      <c r="D618" s="62"/>
      <c r="E618" s="63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</row>
    <row r="619" ht="9.75" customHeight="1">
      <c r="A619" s="19"/>
      <c r="B619" s="19"/>
      <c r="C619" s="19"/>
      <c r="D619" s="62"/>
      <c r="E619" s="63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</row>
    <row r="620" ht="9.75" customHeight="1">
      <c r="A620" s="19"/>
      <c r="B620" s="19"/>
      <c r="C620" s="19"/>
      <c r="D620" s="62"/>
      <c r="E620" s="63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</row>
    <row r="621" ht="9.75" customHeight="1">
      <c r="A621" s="19"/>
      <c r="B621" s="19"/>
      <c r="C621" s="19"/>
      <c r="D621" s="62"/>
      <c r="E621" s="63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</row>
    <row r="622" ht="9.75" customHeight="1">
      <c r="A622" s="19"/>
      <c r="B622" s="19"/>
      <c r="C622" s="19"/>
      <c r="D622" s="62"/>
      <c r="E622" s="63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</row>
    <row r="623" ht="9.75" customHeight="1">
      <c r="A623" s="19"/>
      <c r="B623" s="19"/>
      <c r="C623" s="19"/>
      <c r="D623" s="62"/>
      <c r="E623" s="63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</row>
    <row r="624" ht="9.75" customHeight="1">
      <c r="A624" s="19"/>
      <c r="B624" s="19"/>
      <c r="C624" s="19"/>
      <c r="D624" s="62"/>
      <c r="E624" s="63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</row>
    <row r="625" ht="9.75" customHeight="1">
      <c r="A625" s="19"/>
      <c r="B625" s="19"/>
      <c r="C625" s="19"/>
      <c r="D625" s="62"/>
      <c r="E625" s="63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</row>
    <row r="626" ht="9.75" customHeight="1">
      <c r="A626" s="19"/>
      <c r="B626" s="19"/>
      <c r="C626" s="19"/>
      <c r="D626" s="62"/>
      <c r="E626" s="63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</row>
    <row r="627" ht="9.75" customHeight="1">
      <c r="A627" s="19"/>
      <c r="B627" s="19"/>
      <c r="C627" s="19"/>
      <c r="D627" s="62"/>
      <c r="E627" s="63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</row>
    <row r="628" ht="9.75" customHeight="1">
      <c r="A628" s="19"/>
      <c r="B628" s="19"/>
      <c r="C628" s="19"/>
      <c r="D628" s="62"/>
      <c r="E628" s="63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</row>
    <row r="629" ht="9.75" customHeight="1">
      <c r="A629" s="19"/>
      <c r="B629" s="19"/>
      <c r="C629" s="19"/>
      <c r="D629" s="62"/>
      <c r="E629" s="63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</row>
    <row r="630" ht="9.75" customHeight="1">
      <c r="A630" s="19"/>
      <c r="B630" s="19"/>
      <c r="C630" s="19"/>
      <c r="D630" s="62"/>
      <c r="E630" s="63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</row>
    <row r="631" ht="9.75" customHeight="1">
      <c r="A631" s="19"/>
      <c r="B631" s="19"/>
      <c r="C631" s="19"/>
      <c r="D631" s="62"/>
      <c r="E631" s="63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</row>
    <row r="632" ht="9.75" customHeight="1">
      <c r="A632" s="19"/>
      <c r="B632" s="19"/>
      <c r="C632" s="19"/>
      <c r="D632" s="62"/>
      <c r="E632" s="63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</row>
    <row r="633" ht="9.75" customHeight="1">
      <c r="A633" s="19"/>
      <c r="B633" s="19"/>
      <c r="C633" s="19"/>
      <c r="D633" s="62"/>
      <c r="E633" s="63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</row>
    <row r="634" ht="9.75" customHeight="1">
      <c r="A634" s="19"/>
      <c r="B634" s="19"/>
      <c r="C634" s="19"/>
      <c r="D634" s="62"/>
      <c r="E634" s="63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</row>
    <row r="635" ht="9.75" customHeight="1">
      <c r="A635" s="19"/>
      <c r="B635" s="19"/>
      <c r="C635" s="19"/>
      <c r="D635" s="62"/>
      <c r="E635" s="63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</row>
    <row r="636" ht="9.75" customHeight="1">
      <c r="A636" s="19"/>
      <c r="B636" s="19"/>
      <c r="C636" s="19"/>
      <c r="D636" s="62"/>
      <c r="E636" s="63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</row>
    <row r="637" ht="9.75" customHeight="1">
      <c r="A637" s="19"/>
      <c r="B637" s="19"/>
      <c r="C637" s="19"/>
      <c r="D637" s="62"/>
      <c r="E637" s="63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</row>
    <row r="638" ht="9.75" customHeight="1">
      <c r="A638" s="19"/>
      <c r="B638" s="19"/>
      <c r="C638" s="19"/>
      <c r="D638" s="62"/>
      <c r="E638" s="63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</row>
    <row r="639" ht="9.75" customHeight="1">
      <c r="A639" s="19"/>
      <c r="B639" s="19"/>
      <c r="C639" s="19"/>
      <c r="D639" s="62"/>
      <c r="E639" s="63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</row>
    <row r="640" ht="9.75" customHeight="1">
      <c r="A640" s="19"/>
      <c r="B640" s="19"/>
      <c r="C640" s="19"/>
      <c r="D640" s="62"/>
      <c r="E640" s="63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</row>
    <row r="641" ht="9.75" customHeight="1">
      <c r="A641" s="19"/>
      <c r="B641" s="19"/>
      <c r="C641" s="19"/>
      <c r="D641" s="62"/>
      <c r="E641" s="63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</row>
    <row r="642" ht="9.75" customHeight="1">
      <c r="A642" s="19"/>
      <c r="B642" s="19"/>
      <c r="C642" s="19"/>
      <c r="D642" s="62"/>
      <c r="E642" s="63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</row>
    <row r="643" ht="9.75" customHeight="1">
      <c r="A643" s="19"/>
      <c r="B643" s="19"/>
      <c r="C643" s="19"/>
      <c r="D643" s="62"/>
      <c r="E643" s="63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</row>
    <row r="644" ht="9.75" customHeight="1">
      <c r="A644" s="19"/>
      <c r="B644" s="19"/>
      <c r="C644" s="19"/>
      <c r="D644" s="62"/>
      <c r="E644" s="63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</row>
    <row r="645" ht="9.75" customHeight="1">
      <c r="A645" s="19"/>
      <c r="B645" s="19"/>
      <c r="C645" s="19"/>
      <c r="D645" s="62"/>
      <c r="E645" s="63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</row>
    <row r="646" ht="9.75" customHeight="1">
      <c r="A646" s="19"/>
      <c r="B646" s="19"/>
      <c r="C646" s="19"/>
      <c r="D646" s="62"/>
      <c r="E646" s="63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</row>
    <row r="647" ht="9.75" customHeight="1">
      <c r="A647" s="19"/>
      <c r="B647" s="19"/>
      <c r="C647" s="19"/>
      <c r="D647" s="62"/>
      <c r="E647" s="63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</row>
    <row r="648" ht="9.75" customHeight="1">
      <c r="A648" s="19"/>
      <c r="B648" s="19"/>
      <c r="C648" s="19"/>
      <c r="D648" s="62"/>
      <c r="E648" s="63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</row>
    <row r="649" ht="9.75" customHeight="1">
      <c r="A649" s="19"/>
      <c r="B649" s="19"/>
      <c r="C649" s="19"/>
      <c r="D649" s="62"/>
      <c r="E649" s="63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</row>
    <row r="650" ht="9.75" customHeight="1">
      <c r="A650" s="19"/>
      <c r="B650" s="19"/>
      <c r="C650" s="19"/>
      <c r="D650" s="62"/>
      <c r="E650" s="63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</row>
    <row r="651" ht="9.75" customHeight="1">
      <c r="A651" s="19"/>
      <c r="B651" s="19"/>
      <c r="C651" s="19"/>
      <c r="D651" s="62"/>
      <c r="E651" s="63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</row>
    <row r="652" ht="9.75" customHeight="1">
      <c r="A652" s="19"/>
      <c r="B652" s="19"/>
      <c r="C652" s="19"/>
      <c r="D652" s="62"/>
      <c r="E652" s="63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</row>
    <row r="653" ht="9.75" customHeight="1">
      <c r="A653" s="19"/>
      <c r="B653" s="19"/>
      <c r="C653" s="19"/>
      <c r="D653" s="62"/>
      <c r="E653" s="63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</row>
    <row r="654" ht="9.75" customHeight="1">
      <c r="A654" s="19"/>
      <c r="B654" s="19"/>
      <c r="C654" s="19"/>
      <c r="D654" s="62"/>
      <c r="E654" s="63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</row>
    <row r="655" ht="9.75" customHeight="1">
      <c r="A655" s="19"/>
      <c r="B655" s="19"/>
      <c r="C655" s="19"/>
      <c r="D655" s="62"/>
      <c r="E655" s="63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</row>
    <row r="656" ht="9.75" customHeight="1">
      <c r="A656" s="19"/>
      <c r="B656" s="19"/>
      <c r="C656" s="19"/>
      <c r="D656" s="62"/>
      <c r="E656" s="63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</row>
    <row r="657" ht="9.75" customHeight="1">
      <c r="A657" s="19"/>
      <c r="B657" s="19"/>
      <c r="C657" s="19"/>
      <c r="D657" s="62"/>
      <c r="E657" s="63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</row>
    <row r="658" ht="9.75" customHeight="1">
      <c r="A658" s="19"/>
      <c r="B658" s="19"/>
      <c r="C658" s="19"/>
      <c r="D658" s="62"/>
      <c r="E658" s="63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</row>
    <row r="659" ht="9.75" customHeight="1">
      <c r="A659" s="19"/>
      <c r="B659" s="19"/>
      <c r="C659" s="19"/>
      <c r="D659" s="62"/>
      <c r="E659" s="63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</row>
    <row r="660" ht="9.75" customHeight="1">
      <c r="A660" s="19"/>
      <c r="B660" s="19"/>
      <c r="C660" s="19"/>
      <c r="D660" s="62"/>
      <c r="E660" s="63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</row>
    <row r="661" ht="9.75" customHeight="1">
      <c r="A661" s="19"/>
      <c r="B661" s="19"/>
      <c r="C661" s="19"/>
      <c r="D661" s="62"/>
      <c r="E661" s="63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</row>
    <row r="662" ht="9.75" customHeight="1">
      <c r="A662" s="19"/>
      <c r="B662" s="19"/>
      <c r="C662" s="19"/>
      <c r="D662" s="62"/>
      <c r="E662" s="63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</row>
    <row r="663" ht="9.75" customHeight="1">
      <c r="A663" s="19"/>
      <c r="B663" s="19"/>
      <c r="C663" s="19"/>
      <c r="D663" s="62"/>
      <c r="E663" s="63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</row>
    <row r="664" ht="9.75" customHeight="1">
      <c r="A664" s="19"/>
      <c r="B664" s="19"/>
      <c r="C664" s="19"/>
      <c r="D664" s="62"/>
      <c r="E664" s="63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</row>
    <row r="665" ht="9.75" customHeight="1">
      <c r="A665" s="19"/>
      <c r="B665" s="19"/>
      <c r="C665" s="19"/>
      <c r="D665" s="62"/>
      <c r="E665" s="63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</row>
    <row r="666" ht="9.75" customHeight="1">
      <c r="A666" s="19"/>
      <c r="B666" s="19"/>
      <c r="C666" s="19"/>
      <c r="D666" s="62"/>
      <c r="E666" s="63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</row>
    <row r="667" ht="9.75" customHeight="1">
      <c r="A667" s="19"/>
      <c r="B667" s="19"/>
      <c r="C667" s="19"/>
      <c r="D667" s="62"/>
      <c r="E667" s="63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</row>
    <row r="668" ht="9.75" customHeight="1">
      <c r="A668" s="19"/>
      <c r="B668" s="19"/>
      <c r="C668" s="19"/>
      <c r="D668" s="62"/>
      <c r="E668" s="63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</row>
    <row r="669" ht="9.75" customHeight="1">
      <c r="A669" s="19"/>
      <c r="B669" s="19"/>
      <c r="C669" s="19"/>
      <c r="D669" s="62"/>
      <c r="E669" s="63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</row>
    <row r="670" ht="9.75" customHeight="1">
      <c r="A670" s="19"/>
      <c r="B670" s="19"/>
      <c r="C670" s="19"/>
      <c r="D670" s="62"/>
      <c r="E670" s="63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</row>
    <row r="671" ht="9.75" customHeight="1">
      <c r="A671" s="19"/>
      <c r="B671" s="19"/>
      <c r="C671" s="19"/>
      <c r="D671" s="62"/>
      <c r="E671" s="63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</row>
    <row r="672" ht="9.75" customHeight="1">
      <c r="A672" s="19"/>
      <c r="B672" s="19"/>
      <c r="C672" s="19"/>
      <c r="D672" s="62"/>
      <c r="E672" s="63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</row>
    <row r="673" ht="9.75" customHeight="1">
      <c r="A673" s="19"/>
      <c r="B673" s="19"/>
      <c r="C673" s="19"/>
      <c r="D673" s="62"/>
      <c r="E673" s="63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</row>
    <row r="674" ht="9.75" customHeight="1">
      <c r="A674" s="19"/>
      <c r="B674" s="19"/>
      <c r="C674" s="19"/>
      <c r="D674" s="62"/>
      <c r="E674" s="63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</row>
    <row r="675" ht="9.75" customHeight="1">
      <c r="A675" s="19"/>
      <c r="B675" s="19"/>
      <c r="C675" s="19"/>
      <c r="D675" s="62"/>
      <c r="E675" s="63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</row>
    <row r="676" ht="9.75" customHeight="1">
      <c r="A676" s="19"/>
      <c r="B676" s="19"/>
      <c r="C676" s="19"/>
      <c r="D676" s="62"/>
      <c r="E676" s="63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</row>
    <row r="677" ht="9.75" customHeight="1">
      <c r="A677" s="19"/>
      <c r="B677" s="19"/>
      <c r="C677" s="19"/>
      <c r="D677" s="62"/>
      <c r="E677" s="63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</row>
    <row r="678" ht="9.75" customHeight="1">
      <c r="A678" s="19"/>
      <c r="B678" s="19"/>
      <c r="C678" s="19"/>
      <c r="D678" s="62"/>
      <c r="E678" s="63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</row>
    <row r="679" ht="9.75" customHeight="1">
      <c r="A679" s="19"/>
      <c r="B679" s="19"/>
      <c r="C679" s="19"/>
      <c r="D679" s="62"/>
      <c r="E679" s="63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</row>
    <row r="680" ht="9.75" customHeight="1">
      <c r="A680" s="19"/>
      <c r="B680" s="19"/>
      <c r="C680" s="19"/>
      <c r="D680" s="62"/>
      <c r="E680" s="63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</row>
    <row r="681" ht="9.75" customHeight="1">
      <c r="A681" s="19"/>
      <c r="B681" s="19"/>
      <c r="C681" s="19"/>
      <c r="D681" s="62"/>
      <c r="E681" s="63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</row>
    <row r="682" ht="9.75" customHeight="1">
      <c r="A682" s="19"/>
      <c r="B682" s="19"/>
      <c r="C682" s="19"/>
      <c r="D682" s="62"/>
      <c r="E682" s="63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</row>
    <row r="683" ht="9.75" customHeight="1">
      <c r="A683" s="19"/>
      <c r="B683" s="19"/>
      <c r="C683" s="19"/>
      <c r="D683" s="62"/>
      <c r="E683" s="63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</row>
    <row r="684" ht="9.75" customHeight="1">
      <c r="A684" s="19"/>
      <c r="B684" s="19"/>
      <c r="C684" s="19"/>
      <c r="D684" s="62"/>
      <c r="E684" s="63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</row>
    <row r="685" ht="9.75" customHeight="1">
      <c r="A685" s="19"/>
      <c r="B685" s="19"/>
      <c r="C685" s="19"/>
      <c r="D685" s="62"/>
      <c r="E685" s="63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</row>
    <row r="686" ht="9.75" customHeight="1">
      <c r="A686" s="19"/>
      <c r="B686" s="19"/>
      <c r="C686" s="19"/>
      <c r="D686" s="62"/>
      <c r="E686" s="63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</row>
    <row r="687" ht="9.75" customHeight="1">
      <c r="A687" s="19"/>
      <c r="B687" s="19"/>
      <c r="C687" s="19"/>
      <c r="D687" s="62"/>
      <c r="E687" s="63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</row>
    <row r="688" ht="9.75" customHeight="1">
      <c r="A688" s="19"/>
      <c r="B688" s="19"/>
      <c r="C688" s="19"/>
      <c r="D688" s="62"/>
      <c r="E688" s="63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</row>
    <row r="689" ht="9.75" customHeight="1">
      <c r="A689" s="19"/>
      <c r="B689" s="19"/>
      <c r="C689" s="19"/>
      <c r="D689" s="62"/>
      <c r="E689" s="63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</row>
    <row r="690" ht="9.75" customHeight="1">
      <c r="A690" s="19"/>
      <c r="B690" s="19"/>
      <c r="C690" s="19"/>
      <c r="D690" s="62"/>
      <c r="E690" s="63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</row>
    <row r="691" ht="9.75" customHeight="1">
      <c r="A691" s="19"/>
      <c r="B691" s="19"/>
      <c r="C691" s="19"/>
      <c r="D691" s="62"/>
      <c r="E691" s="63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</row>
    <row r="692" ht="9.75" customHeight="1">
      <c r="A692" s="19"/>
      <c r="B692" s="19"/>
      <c r="C692" s="19"/>
      <c r="D692" s="62"/>
      <c r="E692" s="63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</row>
    <row r="693" ht="9.75" customHeight="1">
      <c r="A693" s="19"/>
      <c r="B693" s="19"/>
      <c r="C693" s="19"/>
      <c r="D693" s="62"/>
      <c r="E693" s="63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</row>
    <row r="694" ht="9.75" customHeight="1">
      <c r="A694" s="19"/>
      <c r="B694" s="19"/>
      <c r="C694" s="19"/>
      <c r="D694" s="62"/>
      <c r="E694" s="63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</row>
    <row r="695" ht="9.75" customHeight="1">
      <c r="A695" s="19"/>
      <c r="B695" s="19"/>
      <c r="C695" s="19"/>
      <c r="D695" s="62"/>
      <c r="E695" s="63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</row>
    <row r="696" ht="9.75" customHeight="1">
      <c r="A696" s="19"/>
      <c r="B696" s="19"/>
      <c r="C696" s="19"/>
      <c r="D696" s="62"/>
      <c r="E696" s="63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</row>
    <row r="697" ht="9.75" customHeight="1">
      <c r="A697" s="19"/>
      <c r="B697" s="19"/>
      <c r="C697" s="19"/>
      <c r="D697" s="62"/>
      <c r="E697" s="63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</row>
    <row r="698" ht="9.75" customHeight="1">
      <c r="A698" s="19"/>
      <c r="B698" s="19"/>
      <c r="C698" s="19"/>
      <c r="D698" s="62"/>
      <c r="E698" s="63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</row>
    <row r="699" ht="9.75" customHeight="1">
      <c r="A699" s="19"/>
      <c r="B699" s="19"/>
      <c r="C699" s="19"/>
      <c r="D699" s="62"/>
      <c r="E699" s="63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</row>
    <row r="700" ht="9.75" customHeight="1">
      <c r="A700" s="19"/>
      <c r="B700" s="19"/>
      <c r="C700" s="19"/>
      <c r="D700" s="62"/>
      <c r="E700" s="63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</row>
    <row r="701" ht="9.75" customHeight="1">
      <c r="A701" s="19"/>
      <c r="B701" s="19"/>
      <c r="C701" s="19"/>
      <c r="D701" s="62"/>
      <c r="E701" s="63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</row>
    <row r="702" ht="9.75" customHeight="1">
      <c r="A702" s="19"/>
      <c r="B702" s="19"/>
      <c r="C702" s="19"/>
      <c r="D702" s="62"/>
      <c r="E702" s="63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</row>
    <row r="703" ht="9.75" customHeight="1">
      <c r="A703" s="19"/>
      <c r="B703" s="19"/>
      <c r="C703" s="19"/>
      <c r="D703" s="62"/>
      <c r="E703" s="63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</row>
    <row r="704" ht="9.75" customHeight="1">
      <c r="A704" s="19"/>
      <c r="B704" s="19"/>
      <c r="C704" s="19"/>
      <c r="D704" s="62"/>
      <c r="E704" s="63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</row>
    <row r="705" ht="9.75" customHeight="1">
      <c r="A705" s="19"/>
      <c r="B705" s="19"/>
      <c r="C705" s="19"/>
      <c r="D705" s="62"/>
      <c r="E705" s="63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</row>
    <row r="706" ht="9.75" customHeight="1">
      <c r="A706" s="19"/>
      <c r="B706" s="19"/>
      <c r="C706" s="19"/>
      <c r="D706" s="62"/>
      <c r="E706" s="63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</row>
    <row r="707" ht="9.75" customHeight="1">
      <c r="A707" s="19"/>
      <c r="B707" s="19"/>
      <c r="C707" s="19"/>
      <c r="D707" s="62"/>
      <c r="E707" s="63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</row>
    <row r="708" ht="9.75" customHeight="1">
      <c r="A708" s="19"/>
      <c r="B708" s="19"/>
      <c r="C708" s="19"/>
      <c r="D708" s="62"/>
      <c r="E708" s="63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</row>
    <row r="709" ht="9.75" customHeight="1">
      <c r="A709" s="19"/>
      <c r="B709" s="19"/>
      <c r="C709" s="19"/>
      <c r="D709" s="62"/>
      <c r="E709" s="63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</row>
    <row r="710" ht="9.75" customHeight="1">
      <c r="A710" s="19"/>
      <c r="B710" s="19"/>
      <c r="C710" s="19"/>
      <c r="D710" s="62"/>
      <c r="E710" s="63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</row>
    <row r="711" ht="9.75" customHeight="1">
      <c r="A711" s="19"/>
      <c r="B711" s="19"/>
      <c r="C711" s="19"/>
      <c r="D711" s="62"/>
      <c r="E711" s="63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</row>
    <row r="712" ht="9.75" customHeight="1">
      <c r="A712" s="19"/>
      <c r="B712" s="19"/>
      <c r="C712" s="19"/>
      <c r="D712" s="62"/>
      <c r="E712" s="63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</row>
    <row r="713" ht="9.75" customHeight="1">
      <c r="A713" s="19"/>
      <c r="B713" s="19"/>
      <c r="C713" s="19"/>
      <c r="D713" s="62"/>
      <c r="E713" s="63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</row>
    <row r="714" ht="9.75" customHeight="1">
      <c r="A714" s="19"/>
      <c r="B714" s="19"/>
      <c r="C714" s="19"/>
      <c r="D714" s="62"/>
      <c r="E714" s="63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</row>
    <row r="715" ht="9.75" customHeight="1">
      <c r="A715" s="19"/>
      <c r="B715" s="19"/>
      <c r="C715" s="19"/>
      <c r="D715" s="62"/>
      <c r="E715" s="63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</row>
    <row r="716" ht="9.75" customHeight="1">
      <c r="A716" s="19"/>
      <c r="B716" s="19"/>
      <c r="C716" s="19"/>
      <c r="D716" s="62"/>
      <c r="E716" s="63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</row>
    <row r="717" ht="9.75" customHeight="1">
      <c r="A717" s="19"/>
      <c r="B717" s="19"/>
      <c r="C717" s="19"/>
      <c r="D717" s="62"/>
      <c r="E717" s="63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</row>
    <row r="718" ht="9.75" customHeight="1">
      <c r="A718" s="19"/>
      <c r="B718" s="19"/>
      <c r="C718" s="19"/>
      <c r="D718" s="62"/>
      <c r="E718" s="63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</row>
    <row r="719" ht="9.75" customHeight="1">
      <c r="A719" s="19"/>
      <c r="B719" s="19"/>
      <c r="C719" s="19"/>
      <c r="D719" s="62"/>
      <c r="E719" s="63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</row>
    <row r="720" ht="9.75" customHeight="1">
      <c r="A720" s="19"/>
      <c r="B720" s="19"/>
      <c r="C720" s="19"/>
      <c r="D720" s="62"/>
      <c r="E720" s="63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</row>
    <row r="721" ht="9.75" customHeight="1">
      <c r="A721" s="19"/>
      <c r="B721" s="19"/>
      <c r="C721" s="19"/>
      <c r="D721" s="62"/>
      <c r="E721" s="63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</row>
    <row r="722" ht="9.75" customHeight="1">
      <c r="A722" s="19"/>
      <c r="B722" s="19"/>
      <c r="C722" s="19"/>
      <c r="D722" s="62"/>
      <c r="E722" s="63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</row>
    <row r="723" ht="9.75" customHeight="1">
      <c r="A723" s="19"/>
      <c r="B723" s="19"/>
      <c r="C723" s="19"/>
      <c r="D723" s="62"/>
      <c r="E723" s="63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</row>
    <row r="724" ht="9.75" customHeight="1">
      <c r="A724" s="19"/>
      <c r="B724" s="19"/>
      <c r="C724" s="19"/>
      <c r="D724" s="62"/>
      <c r="E724" s="63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</row>
    <row r="725" ht="9.75" customHeight="1">
      <c r="A725" s="19"/>
      <c r="B725" s="19"/>
      <c r="C725" s="19"/>
      <c r="D725" s="62"/>
      <c r="E725" s="63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</row>
    <row r="726" ht="9.75" customHeight="1">
      <c r="A726" s="19"/>
      <c r="B726" s="19"/>
      <c r="C726" s="19"/>
      <c r="D726" s="62"/>
      <c r="E726" s="63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</row>
    <row r="727" ht="9.75" customHeight="1">
      <c r="A727" s="19"/>
      <c r="B727" s="19"/>
      <c r="C727" s="19"/>
      <c r="D727" s="62"/>
      <c r="E727" s="63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</row>
    <row r="728" ht="9.75" customHeight="1">
      <c r="A728" s="19"/>
      <c r="B728" s="19"/>
      <c r="C728" s="19"/>
      <c r="D728" s="62"/>
      <c r="E728" s="63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</row>
    <row r="729" ht="9.75" customHeight="1">
      <c r="A729" s="19"/>
      <c r="B729" s="19"/>
      <c r="C729" s="19"/>
      <c r="D729" s="62"/>
      <c r="E729" s="63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</row>
    <row r="730" ht="9.75" customHeight="1">
      <c r="A730" s="19"/>
      <c r="B730" s="19"/>
      <c r="C730" s="19"/>
      <c r="D730" s="62"/>
      <c r="E730" s="63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</row>
    <row r="731" ht="9.75" customHeight="1">
      <c r="A731" s="19"/>
      <c r="B731" s="19"/>
      <c r="C731" s="19"/>
      <c r="D731" s="62"/>
      <c r="E731" s="63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</row>
    <row r="732" ht="9.75" customHeight="1">
      <c r="A732" s="19"/>
      <c r="B732" s="19"/>
      <c r="C732" s="19"/>
      <c r="D732" s="62"/>
      <c r="E732" s="63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</row>
    <row r="733" ht="9.75" customHeight="1">
      <c r="A733" s="19"/>
      <c r="B733" s="19"/>
      <c r="C733" s="19"/>
      <c r="D733" s="62"/>
      <c r="E733" s="63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</row>
    <row r="734" ht="9.75" customHeight="1">
      <c r="A734" s="19"/>
      <c r="B734" s="19"/>
      <c r="C734" s="19"/>
      <c r="D734" s="62"/>
      <c r="E734" s="63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</row>
    <row r="735" ht="9.75" customHeight="1">
      <c r="A735" s="19"/>
      <c r="B735" s="19"/>
      <c r="C735" s="19"/>
      <c r="D735" s="62"/>
      <c r="E735" s="63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</row>
    <row r="736" ht="9.75" customHeight="1">
      <c r="A736" s="19"/>
      <c r="B736" s="19"/>
      <c r="C736" s="19"/>
      <c r="D736" s="62"/>
      <c r="E736" s="63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</row>
    <row r="737" ht="9.75" customHeight="1">
      <c r="A737" s="19"/>
      <c r="B737" s="19"/>
      <c r="C737" s="19"/>
      <c r="D737" s="62"/>
      <c r="E737" s="63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</row>
    <row r="738" ht="9.75" customHeight="1">
      <c r="A738" s="19"/>
      <c r="B738" s="19"/>
      <c r="C738" s="19"/>
      <c r="D738" s="62"/>
      <c r="E738" s="63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</row>
    <row r="739" ht="9.75" customHeight="1">
      <c r="A739" s="19"/>
      <c r="B739" s="19"/>
      <c r="C739" s="19"/>
      <c r="D739" s="62"/>
      <c r="E739" s="63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</row>
    <row r="740" ht="9.75" customHeight="1">
      <c r="A740" s="19"/>
      <c r="B740" s="19"/>
      <c r="C740" s="19"/>
      <c r="D740" s="62"/>
      <c r="E740" s="63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</row>
    <row r="741" ht="9.75" customHeight="1">
      <c r="A741" s="19"/>
      <c r="B741" s="19"/>
      <c r="C741" s="19"/>
      <c r="D741" s="62"/>
      <c r="E741" s="63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</row>
    <row r="742" ht="9.75" customHeight="1">
      <c r="A742" s="19"/>
      <c r="B742" s="19"/>
      <c r="C742" s="19"/>
      <c r="D742" s="62"/>
      <c r="E742" s="63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</row>
    <row r="743" ht="9.75" customHeight="1">
      <c r="A743" s="19"/>
      <c r="B743" s="19"/>
      <c r="C743" s="19"/>
      <c r="D743" s="62"/>
      <c r="E743" s="63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</row>
    <row r="744" ht="9.75" customHeight="1">
      <c r="A744" s="19"/>
      <c r="B744" s="19"/>
      <c r="C744" s="19"/>
      <c r="D744" s="62"/>
      <c r="E744" s="63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</row>
    <row r="745" ht="9.75" customHeight="1">
      <c r="A745" s="19"/>
      <c r="B745" s="19"/>
      <c r="C745" s="19"/>
      <c r="D745" s="62"/>
      <c r="E745" s="63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</row>
    <row r="746" ht="9.75" customHeight="1">
      <c r="A746" s="19"/>
      <c r="B746" s="19"/>
      <c r="C746" s="19"/>
      <c r="D746" s="62"/>
      <c r="E746" s="63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</row>
    <row r="747" ht="9.75" customHeight="1">
      <c r="A747" s="19"/>
      <c r="B747" s="19"/>
      <c r="C747" s="19"/>
      <c r="D747" s="62"/>
      <c r="E747" s="63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</row>
    <row r="748" ht="9.75" customHeight="1">
      <c r="A748" s="19"/>
      <c r="B748" s="19"/>
      <c r="C748" s="19"/>
      <c r="D748" s="62"/>
      <c r="E748" s="63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</row>
    <row r="749" ht="9.75" customHeight="1">
      <c r="A749" s="19"/>
      <c r="B749" s="19"/>
      <c r="C749" s="19"/>
      <c r="D749" s="62"/>
      <c r="E749" s="63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</row>
    <row r="750" ht="9.75" customHeight="1">
      <c r="A750" s="19"/>
      <c r="B750" s="19"/>
      <c r="C750" s="19"/>
      <c r="D750" s="62"/>
      <c r="E750" s="63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</row>
    <row r="751" ht="9.75" customHeight="1">
      <c r="A751" s="19"/>
      <c r="B751" s="19"/>
      <c r="C751" s="19"/>
      <c r="D751" s="62"/>
      <c r="E751" s="63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</row>
    <row r="752" ht="9.75" customHeight="1">
      <c r="A752" s="19"/>
      <c r="B752" s="19"/>
      <c r="C752" s="19"/>
      <c r="D752" s="62"/>
      <c r="E752" s="63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</row>
    <row r="753" ht="9.75" customHeight="1">
      <c r="A753" s="19"/>
      <c r="B753" s="19"/>
      <c r="C753" s="19"/>
      <c r="D753" s="62"/>
      <c r="E753" s="63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</row>
    <row r="754" ht="9.75" customHeight="1">
      <c r="A754" s="19"/>
      <c r="B754" s="19"/>
      <c r="C754" s="19"/>
      <c r="D754" s="62"/>
      <c r="E754" s="63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</row>
    <row r="755" ht="9.75" customHeight="1">
      <c r="A755" s="19"/>
      <c r="B755" s="19"/>
      <c r="C755" s="19"/>
      <c r="D755" s="62"/>
      <c r="E755" s="63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</row>
    <row r="756" ht="9.75" customHeight="1">
      <c r="A756" s="19"/>
      <c r="B756" s="19"/>
      <c r="C756" s="19"/>
      <c r="D756" s="62"/>
      <c r="E756" s="63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</row>
    <row r="757" ht="9.75" customHeight="1">
      <c r="A757" s="19"/>
      <c r="B757" s="19"/>
      <c r="C757" s="19"/>
      <c r="D757" s="62"/>
      <c r="E757" s="63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</row>
    <row r="758" ht="9.75" customHeight="1">
      <c r="A758" s="19"/>
      <c r="B758" s="19"/>
      <c r="C758" s="19"/>
      <c r="D758" s="62"/>
      <c r="E758" s="63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</row>
    <row r="759" ht="9.75" customHeight="1">
      <c r="A759" s="19"/>
      <c r="B759" s="19"/>
      <c r="C759" s="19"/>
      <c r="D759" s="62"/>
      <c r="E759" s="63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</row>
    <row r="760" ht="9.75" customHeight="1">
      <c r="A760" s="19"/>
      <c r="B760" s="19"/>
      <c r="C760" s="19"/>
      <c r="D760" s="62"/>
      <c r="E760" s="63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</row>
    <row r="761" ht="9.75" customHeight="1">
      <c r="A761" s="19"/>
      <c r="B761" s="19"/>
      <c r="C761" s="19"/>
      <c r="D761" s="62"/>
      <c r="E761" s="63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</row>
    <row r="762" ht="9.75" customHeight="1">
      <c r="A762" s="19"/>
      <c r="B762" s="19"/>
      <c r="C762" s="19"/>
      <c r="D762" s="62"/>
      <c r="E762" s="63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</row>
    <row r="763" ht="9.75" customHeight="1">
      <c r="A763" s="19"/>
      <c r="B763" s="19"/>
      <c r="C763" s="19"/>
      <c r="D763" s="62"/>
      <c r="E763" s="63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</row>
    <row r="764" ht="9.75" customHeight="1">
      <c r="A764" s="19"/>
      <c r="B764" s="19"/>
      <c r="C764" s="19"/>
      <c r="D764" s="62"/>
      <c r="E764" s="63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</row>
    <row r="765" ht="9.75" customHeight="1">
      <c r="A765" s="19"/>
      <c r="B765" s="19"/>
      <c r="C765" s="19"/>
      <c r="D765" s="62"/>
      <c r="E765" s="63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</row>
    <row r="766" ht="9.75" customHeight="1">
      <c r="A766" s="19"/>
      <c r="B766" s="19"/>
      <c r="C766" s="19"/>
      <c r="D766" s="62"/>
      <c r="E766" s="63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</row>
    <row r="767" ht="9.75" customHeight="1">
      <c r="A767" s="19"/>
      <c r="B767" s="19"/>
      <c r="C767" s="19"/>
      <c r="D767" s="62"/>
      <c r="E767" s="63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</row>
    <row r="768" ht="9.75" customHeight="1">
      <c r="A768" s="19"/>
      <c r="B768" s="19"/>
      <c r="C768" s="19"/>
      <c r="D768" s="62"/>
      <c r="E768" s="63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</row>
    <row r="769" ht="9.75" customHeight="1">
      <c r="A769" s="19"/>
      <c r="B769" s="19"/>
      <c r="C769" s="19"/>
      <c r="D769" s="62"/>
      <c r="E769" s="63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</row>
    <row r="770" ht="9.75" customHeight="1">
      <c r="A770" s="19"/>
      <c r="B770" s="19"/>
      <c r="C770" s="19"/>
      <c r="D770" s="62"/>
      <c r="E770" s="63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</row>
    <row r="771" ht="9.75" customHeight="1">
      <c r="A771" s="19"/>
      <c r="B771" s="19"/>
      <c r="C771" s="19"/>
      <c r="D771" s="62"/>
      <c r="E771" s="63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</row>
    <row r="772" ht="9.75" customHeight="1">
      <c r="A772" s="19"/>
      <c r="B772" s="19"/>
      <c r="C772" s="19"/>
      <c r="D772" s="62"/>
      <c r="E772" s="63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</row>
    <row r="773" ht="9.75" customHeight="1">
      <c r="A773" s="19"/>
      <c r="B773" s="19"/>
      <c r="C773" s="19"/>
      <c r="D773" s="62"/>
      <c r="E773" s="63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</row>
    <row r="774" ht="9.75" customHeight="1">
      <c r="A774" s="19"/>
      <c r="B774" s="19"/>
      <c r="C774" s="19"/>
      <c r="D774" s="62"/>
      <c r="E774" s="63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</row>
    <row r="775" ht="9.75" customHeight="1">
      <c r="A775" s="19"/>
      <c r="B775" s="19"/>
      <c r="C775" s="19"/>
      <c r="D775" s="62"/>
      <c r="E775" s="63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</row>
    <row r="776" ht="9.75" customHeight="1">
      <c r="A776" s="19"/>
      <c r="B776" s="19"/>
      <c r="C776" s="19"/>
      <c r="D776" s="62"/>
      <c r="E776" s="63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</row>
    <row r="777" ht="9.75" customHeight="1">
      <c r="A777" s="19"/>
      <c r="B777" s="19"/>
      <c r="C777" s="19"/>
      <c r="D777" s="62"/>
      <c r="E777" s="63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</row>
    <row r="778" ht="9.75" customHeight="1">
      <c r="A778" s="19"/>
      <c r="B778" s="19"/>
      <c r="C778" s="19"/>
      <c r="D778" s="62"/>
      <c r="E778" s="63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</row>
    <row r="779" ht="9.75" customHeight="1">
      <c r="A779" s="19"/>
      <c r="B779" s="19"/>
      <c r="C779" s="19"/>
      <c r="D779" s="62"/>
      <c r="E779" s="63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</row>
    <row r="780" ht="9.75" customHeight="1">
      <c r="A780" s="19"/>
      <c r="B780" s="19"/>
      <c r="C780" s="19"/>
      <c r="D780" s="62"/>
      <c r="E780" s="63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</row>
    <row r="781" ht="9.75" customHeight="1">
      <c r="A781" s="19"/>
      <c r="B781" s="19"/>
      <c r="C781" s="19"/>
      <c r="D781" s="62"/>
      <c r="E781" s="63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</row>
    <row r="782" ht="9.75" customHeight="1">
      <c r="A782" s="19"/>
      <c r="B782" s="19"/>
      <c r="C782" s="19"/>
      <c r="D782" s="62"/>
      <c r="E782" s="63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</row>
    <row r="783" ht="9.75" customHeight="1">
      <c r="A783" s="19"/>
      <c r="B783" s="19"/>
      <c r="C783" s="19"/>
      <c r="D783" s="62"/>
      <c r="E783" s="63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</row>
    <row r="784" ht="9.75" customHeight="1">
      <c r="A784" s="19"/>
      <c r="B784" s="19"/>
      <c r="C784" s="19"/>
      <c r="D784" s="62"/>
      <c r="E784" s="63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</row>
    <row r="785" ht="9.75" customHeight="1">
      <c r="A785" s="19"/>
      <c r="B785" s="19"/>
      <c r="C785" s="19"/>
      <c r="D785" s="62"/>
      <c r="E785" s="63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</row>
    <row r="786" ht="9.75" customHeight="1">
      <c r="A786" s="19"/>
      <c r="B786" s="19"/>
      <c r="C786" s="19"/>
      <c r="D786" s="62"/>
      <c r="E786" s="63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</row>
    <row r="787" ht="9.75" customHeight="1">
      <c r="A787" s="19"/>
      <c r="B787" s="19"/>
      <c r="C787" s="19"/>
      <c r="D787" s="62"/>
      <c r="E787" s="63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</row>
    <row r="788" ht="9.75" customHeight="1">
      <c r="A788" s="19"/>
      <c r="B788" s="19"/>
      <c r="C788" s="19"/>
      <c r="D788" s="62"/>
      <c r="E788" s="63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</row>
    <row r="789" ht="9.75" customHeight="1">
      <c r="A789" s="19"/>
      <c r="B789" s="19"/>
      <c r="C789" s="19"/>
      <c r="D789" s="62"/>
      <c r="E789" s="63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</row>
    <row r="790" ht="9.75" customHeight="1">
      <c r="A790" s="19"/>
      <c r="B790" s="19"/>
      <c r="C790" s="19"/>
      <c r="D790" s="62"/>
      <c r="E790" s="63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</row>
    <row r="791" ht="9.75" customHeight="1">
      <c r="A791" s="19"/>
      <c r="B791" s="19"/>
      <c r="C791" s="19"/>
      <c r="D791" s="62"/>
      <c r="E791" s="63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</row>
    <row r="792" ht="9.75" customHeight="1">
      <c r="A792" s="19"/>
      <c r="B792" s="19"/>
      <c r="C792" s="19"/>
      <c r="D792" s="62"/>
      <c r="E792" s="63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</row>
    <row r="793" ht="9.75" customHeight="1">
      <c r="A793" s="19"/>
      <c r="B793" s="19"/>
      <c r="C793" s="19"/>
      <c r="D793" s="62"/>
      <c r="E793" s="63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</row>
    <row r="794" ht="9.75" customHeight="1">
      <c r="A794" s="19"/>
      <c r="B794" s="19"/>
      <c r="C794" s="19"/>
      <c r="D794" s="62"/>
      <c r="E794" s="63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</row>
    <row r="795" ht="9.75" customHeight="1">
      <c r="A795" s="19"/>
      <c r="B795" s="19"/>
      <c r="C795" s="19"/>
      <c r="D795" s="62"/>
      <c r="E795" s="63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</row>
    <row r="796" ht="9.75" customHeight="1">
      <c r="A796" s="19"/>
      <c r="B796" s="19"/>
      <c r="C796" s="19"/>
      <c r="D796" s="62"/>
      <c r="E796" s="63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</row>
    <row r="797" ht="9.75" customHeight="1">
      <c r="A797" s="19"/>
      <c r="B797" s="19"/>
      <c r="C797" s="19"/>
      <c r="D797" s="62"/>
      <c r="E797" s="63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</row>
    <row r="798" ht="9.75" customHeight="1">
      <c r="A798" s="19"/>
      <c r="B798" s="19"/>
      <c r="C798" s="19"/>
      <c r="D798" s="62"/>
      <c r="E798" s="63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</row>
    <row r="799" ht="9.75" customHeight="1">
      <c r="A799" s="19"/>
      <c r="B799" s="19"/>
      <c r="C799" s="19"/>
      <c r="D799" s="62"/>
      <c r="E799" s="63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</row>
    <row r="800" ht="9.75" customHeight="1">
      <c r="A800" s="19"/>
      <c r="B800" s="19"/>
      <c r="C800" s="19"/>
      <c r="D800" s="62"/>
      <c r="E800" s="63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</row>
    <row r="801" ht="9.75" customHeight="1">
      <c r="A801" s="19"/>
      <c r="B801" s="19"/>
      <c r="C801" s="19"/>
      <c r="D801" s="62"/>
      <c r="E801" s="63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</row>
    <row r="802" ht="9.75" customHeight="1">
      <c r="A802" s="19"/>
      <c r="B802" s="19"/>
      <c r="C802" s="19"/>
      <c r="D802" s="62"/>
      <c r="E802" s="63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</row>
    <row r="803" ht="9.75" customHeight="1">
      <c r="A803" s="19"/>
      <c r="B803" s="19"/>
      <c r="C803" s="19"/>
      <c r="D803" s="62"/>
      <c r="E803" s="63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</row>
    <row r="804" ht="9.75" customHeight="1">
      <c r="A804" s="19"/>
      <c r="B804" s="19"/>
      <c r="C804" s="19"/>
      <c r="D804" s="62"/>
      <c r="E804" s="63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</row>
    <row r="805" ht="9.75" customHeight="1">
      <c r="A805" s="19"/>
      <c r="B805" s="19"/>
      <c r="C805" s="19"/>
      <c r="D805" s="62"/>
      <c r="E805" s="63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</row>
    <row r="806" ht="9.75" customHeight="1">
      <c r="A806" s="19"/>
      <c r="B806" s="19"/>
      <c r="C806" s="19"/>
      <c r="D806" s="62"/>
      <c r="E806" s="63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</row>
    <row r="807" ht="9.75" customHeight="1">
      <c r="A807" s="19"/>
      <c r="B807" s="19"/>
      <c r="C807" s="19"/>
      <c r="D807" s="62"/>
      <c r="E807" s="63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</row>
    <row r="808" ht="9.75" customHeight="1">
      <c r="A808" s="19"/>
      <c r="B808" s="19"/>
      <c r="C808" s="19"/>
      <c r="D808" s="62"/>
      <c r="E808" s="63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</row>
    <row r="809" ht="9.75" customHeight="1">
      <c r="A809" s="19"/>
      <c r="B809" s="19"/>
      <c r="C809" s="19"/>
      <c r="D809" s="62"/>
      <c r="E809" s="63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</row>
    <row r="810" ht="9.75" customHeight="1">
      <c r="A810" s="19"/>
      <c r="B810" s="19"/>
      <c r="C810" s="19"/>
      <c r="D810" s="62"/>
      <c r="E810" s="63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</row>
    <row r="811" ht="9.75" customHeight="1">
      <c r="A811" s="19"/>
      <c r="B811" s="19"/>
      <c r="C811" s="19"/>
      <c r="D811" s="62"/>
      <c r="E811" s="63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</row>
    <row r="812" ht="9.75" customHeight="1">
      <c r="A812" s="19"/>
      <c r="B812" s="19"/>
      <c r="C812" s="19"/>
      <c r="D812" s="62"/>
      <c r="E812" s="63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</row>
    <row r="813" ht="9.75" customHeight="1">
      <c r="A813" s="19"/>
      <c r="B813" s="19"/>
      <c r="C813" s="19"/>
      <c r="D813" s="62"/>
      <c r="E813" s="63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</row>
    <row r="814" ht="9.75" customHeight="1">
      <c r="A814" s="19"/>
      <c r="B814" s="19"/>
      <c r="C814" s="19"/>
      <c r="D814" s="62"/>
      <c r="E814" s="63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</row>
    <row r="815" ht="9.75" customHeight="1">
      <c r="A815" s="19"/>
      <c r="B815" s="19"/>
      <c r="C815" s="19"/>
      <c r="D815" s="62"/>
      <c r="E815" s="63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</row>
    <row r="816" ht="9.75" customHeight="1">
      <c r="A816" s="19"/>
      <c r="B816" s="19"/>
      <c r="C816" s="19"/>
      <c r="D816" s="62"/>
      <c r="E816" s="63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</row>
    <row r="817" ht="9.75" customHeight="1">
      <c r="A817" s="19"/>
      <c r="B817" s="19"/>
      <c r="C817" s="19"/>
      <c r="D817" s="62"/>
      <c r="E817" s="63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</row>
    <row r="818" ht="9.75" customHeight="1">
      <c r="A818" s="19"/>
      <c r="B818" s="19"/>
      <c r="C818" s="19"/>
      <c r="D818" s="62"/>
      <c r="E818" s="63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</row>
    <row r="819" ht="9.75" customHeight="1">
      <c r="A819" s="19"/>
      <c r="B819" s="19"/>
      <c r="C819" s="19"/>
      <c r="D819" s="62"/>
      <c r="E819" s="63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</row>
    <row r="820" ht="9.75" customHeight="1">
      <c r="A820" s="19"/>
      <c r="B820" s="19"/>
      <c r="C820" s="19"/>
      <c r="D820" s="62"/>
      <c r="E820" s="63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</row>
    <row r="821" ht="9.75" customHeight="1">
      <c r="A821" s="19"/>
      <c r="B821" s="19"/>
      <c r="C821" s="19"/>
      <c r="D821" s="62"/>
      <c r="E821" s="63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</row>
    <row r="822" ht="9.75" customHeight="1">
      <c r="A822" s="19"/>
      <c r="B822" s="19"/>
      <c r="C822" s="19"/>
      <c r="D822" s="62"/>
      <c r="E822" s="63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</row>
    <row r="823" ht="9.75" customHeight="1">
      <c r="A823" s="19"/>
      <c r="B823" s="19"/>
      <c r="C823" s="19"/>
      <c r="D823" s="62"/>
      <c r="E823" s="63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</row>
    <row r="824" ht="9.75" customHeight="1">
      <c r="A824" s="19"/>
      <c r="B824" s="19"/>
      <c r="C824" s="19"/>
      <c r="D824" s="62"/>
      <c r="E824" s="63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</row>
    <row r="825" ht="9.75" customHeight="1">
      <c r="A825" s="19"/>
      <c r="B825" s="19"/>
      <c r="C825" s="19"/>
      <c r="D825" s="62"/>
      <c r="E825" s="63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</row>
    <row r="826" ht="9.75" customHeight="1">
      <c r="A826" s="19"/>
      <c r="B826" s="19"/>
      <c r="C826" s="19"/>
      <c r="D826" s="62"/>
      <c r="E826" s="63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</row>
    <row r="827" ht="9.75" customHeight="1">
      <c r="A827" s="19"/>
      <c r="B827" s="19"/>
      <c r="C827" s="19"/>
      <c r="D827" s="62"/>
      <c r="E827" s="63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</row>
    <row r="828" ht="9.75" customHeight="1">
      <c r="A828" s="19"/>
      <c r="B828" s="19"/>
      <c r="C828" s="19"/>
      <c r="D828" s="62"/>
      <c r="E828" s="63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</row>
    <row r="829" ht="9.75" customHeight="1">
      <c r="A829" s="19"/>
      <c r="B829" s="19"/>
      <c r="C829" s="19"/>
      <c r="D829" s="62"/>
      <c r="E829" s="63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</row>
    <row r="830" ht="9.75" customHeight="1">
      <c r="A830" s="19"/>
      <c r="B830" s="19"/>
      <c r="C830" s="19"/>
      <c r="D830" s="62"/>
      <c r="E830" s="63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</row>
    <row r="831" ht="9.75" customHeight="1">
      <c r="A831" s="19"/>
      <c r="B831" s="19"/>
      <c r="C831" s="19"/>
      <c r="D831" s="62"/>
      <c r="E831" s="63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</row>
    <row r="832" ht="9.75" customHeight="1">
      <c r="A832" s="19"/>
      <c r="B832" s="19"/>
      <c r="C832" s="19"/>
      <c r="D832" s="62"/>
      <c r="E832" s="63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</row>
    <row r="833" ht="9.75" customHeight="1">
      <c r="A833" s="19"/>
      <c r="B833" s="19"/>
      <c r="C833" s="19"/>
      <c r="D833" s="62"/>
      <c r="E833" s="63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</row>
    <row r="834" ht="9.75" customHeight="1">
      <c r="A834" s="19"/>
      <c r="B834" s="19"/>
      <c r="C834" s="19"/>
      <c r="D834" s="62"/>
      <c r="E834" s="63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</row>
    <row r="835" ht="9.75" customHeight="1">
      <c r="A835" s="19"/>
      <c r="B835" s="19"/>
      <c r="C835" s="19"/>
      <c r="D835" s="62"/>
      <c r="E835" s="63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</row>
    <row r="836" ht="9.75" customHeight="1">
      <c r="A836" s="19"/>
      <c r="B836" s="19"/>
      <c r="C836" s="19"/>
      <c r="D836" s="62"/>
      <c r="E836" s="63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</row>
    <row r="837" ht="9.75" customHeight="1">
      <c r="A837" s="19"/>
      <c r="B837" s="19"/>
      <c r="C837" s="19"/>
      <c r="D837" s="62"/>
      <c r="E837" s="63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</row>
    <row r="838" ht="9.75" customHeight="1">
      <c r="A838" s="19"/>
      <c r="B838" s="19"/>
      <c r="C838" s="19"/>
      <c r="D838" s="62"/>
      <c r="E838" s="63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</row>
    <row r="839" ht="9.75" customHeight="1">
      <c r="A839" s="19"/>
      <c r="B839" s="19"/>
      <c r="C839" s="19"/>
      <c r="D839" s="62"/>
      <c r="E839" s="63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</row>
    <row r="840" ht="9.75" customHeight="1">
      <c r="A840" s="19"/>
      <c r="B840" s="19"/>
      <c r="C840" s="19"/>
      <c r="D840" s="62"/>
      <c r="E840" s="63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</row>
    <row r="841" ht="9.75" customHeight="1">
      <c r="A841" s="19"/>
      <c r="B841" s="19"/>
      <c r="C841" s="19"/>
      <c r="D841" s="62"/>
      <c r="E841" s="63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</row>
    <row r="842" ht="9.75" customHeight="1">
      <c r="A842" s="19"/>
      <c r="B842" s="19"/>
      <c r="C842" s="19"/>
      <c r="D842" s="62"/>
      <c r="E842" s="63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</row>
    <row r="843" ht="9.75" customHeight="1">
      <c r="A843" s="19"/>
      <c r="B843" s="19"/>
      <c r="C843" s="19"/>
      <c r="D843" s="62"/>
      <c r="E843" s="63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</row>
    <row r="844" ht="9.75" customHeight="1">
      <c r="A844" s="19"/>
      <c r="B844" s="19"/>
      <c r="C844" s="19"/>
      <c r="D844" s="62"/>
      <c r="E844" s="63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</row>
    <row r="845" ht="9.75" customHeight="1">
      <c r="A845" s="19"/>
      <c r="B845" s="19"/>
      <c r="C845" s="19"/>
      <c r="D845" s="62"/>
      <c r="E845" s="63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</row>
    <row r="846" ht="9.75" customHeight="1">
      <c r="A846" s="19"/>
      <c r="B846" s="19"/>
      <c r="C846" s="19"/>
      <c r="D846" s="62"/>
      <c r="E846" s="63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</row>
    <row r="847" ht="9.75" customHeight="1">
      <c r="A847" s="19"/>
      <c r="B847" s="19"/>
      <c r="C847" s="19"/>
      <c r="D847" s="62"/>
      <c r="E847" s="63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</row>
    <row r="848" ht="9.75" customHeight="1">
      <c r="A848" s="19"/>
      <c r="B848" s="19"/>
      <c r="C848" s="19"/>
      <c r="D848" s="62"/>
      <c r="E848" s="63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</row>
    <row r="849" ht="9.75" customHeight="1">
      <c r="A849" s="19"/>
      <c r="B849" s="19"/>
      <c r="C849" s="19"/>
      <c r="D849" s="62"/>
      <c r="E849" s="63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</row>
    <row r="850" ht="9.75" customHeight="1">
      <c r="A850" s="19"/>
      <c r="B850" s="19"/>
      <c r="C850" s="19"/>
      <c r="D850" s="62"/>
      <c r="E850" s="63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</row>
    <row r="851" ht="9.75" customHeight="1">
      <c r="A851" s="19"/>
      <c r="B851" s="19"/>
      <c r="C851" s="19"/>
      <c r="D851" s="62"/>
      <c r="E851" s="63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</row>
    <row r="852" ht="9.75" customHeight="1">
      <c r="A852" s="19"/>
      <c r="B852" s="19"/>
      <c r="C852" s="19"/>
      <c r="D852" s="62"/>
      <c r="E852" s="63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</row>
    <row r="853" ht="9.75" customHeight="1">
      <c r="A853" s="19"/>
      <c r="B853" s="19"/>
      <c r="C853" s="19"/>
      <c r="D853" s="62"/>
      <c r="E853" s="63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</row>
    <row r="854" ht="9.75" customHeight="1">
      <c r="A854" s="19"/>
      <c r="B854" s="19"/>
      <c r="C854" s="19"/>
      <c r="D854" s="62"/>
      <c r="E854" s="63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</row>
    <row r="855" ht="9.75" customHeight="1">
      <c r="A855" s="19"/>
      <c r="B855" s="19"/>
      <c r="C855" s="19"/>
      <c r="D855" s="62"/>
      <c r="E855" s="63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</row>
    <row r="856" ht="9.75" customHeight="1">
      <c r="A856" s="19"/>
      <c r="B856" s="19"/>
      <c r="C856" s="19"/>
      <c r="D856" s="62"/>
      <c r="E856" s="63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</row>
    <row r="857" ht="9.75" customHeight="1">
      <c r="A857" s="19"/>
      <c r="B857" s="19"/>
      <c r="C857" s="19"/>
      <c r="D857" s="62"/>
      <c r="E857" s="63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</row>
    <row r="858" ht="9.75" customHeight="1">
      <c r="A858" s="19"/>
      <c r="B858" s="19"/>
      <c r="C858" s="19"/>
      <c r="D858" s="62"/>
      <c r="E858" s="63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</row>
    <row r="859" ht="9.75" customHeight="1">
      <c r="A859" s="19"/>
      <c r="B859" s="19"/>
      <c r="C859" s="19"/>
      <c r="D859" s="62"/>
      <c r="E859" s="63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</row>
    <row r="860" ht="9.75" customHeight="1">
      <c r="A860" s="19"/>
      <c r="B860" s="19"/>
      <c r="C860" s="19"/>
      <c r="D860" s="62"/>
      <c r="E860" s="63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</row>
    <row r="861" ht="9.75" customHeight="1">
      <c r="A861" s="19"/>
      <c r="B861" s="19"/>
      <c r="C861" s="19"/>
      <c r="D861" s="62"/>
      <c r="E861" s="63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</row>
    <row r="862" ht="9.75" customHeight="1">
      <c r="A862" s="19"/>
      <c r="B862" s="19"/>
      <c r="C862" s="19"/>
      <c r="D862" s="62"/>
      <c r="E862" s="63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</row>
    <row r="863" ht="9.75" customHeight="1">
      <c r="A863" s="19"/>
      <c r="B863" s="19"/>
      <c r="C863" s="19"/>
      <c r="D863" s="62"/>
      <c r="E863" s="63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</row>
    <row r="864" ht="9.75" customHeight="1">
      <c r="A864" s="19"/>
      <c r="B864" s="19"/>
      <c r="C864" s="19"/>
      <c r="D864" s="62"/>
      <c r="E864" s="63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</row>
    <row r="865" ht="9.75" customHeight="1">
      <c r="A865" s="19"/>
      <c r="B865" s="19"/>
      <c r="C865" s="19"/>
      <c r="D865" s="62"/>
      <c r="E865" s="63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</row>
    <row r="866" ht="9.75" customHeight="1">
      <c r="A866" s="19"/>
      <c r="B866" s="19"/>
      <c r="C866" s="19"/>
      <c r="D866" s="62"/>
      <c r="E866" s="63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</row>
    <row r="867" ht="9.75" customHeight="1">
      <c r="A867" s="19"/>
      <c r="B867" s="19"/>
      <c r="C867" s="19"/>
      <c r="D867" s="62"/>
      <c r="E867" s="63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</row>
    <row r="868" ht="9.75" customHeight="1">
      <c r="A868" s="19"/>
      <c r="B868" s="19"/>
      <c r="C868" s="19"/>
      <c r="D868" s="62"/>
      <c r="E868" s="63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</row>
    <row r="869" ht="9.75" customHeight="1">
      <c r="A869" s="19"/>
      <c r="B869" s="19"/>
      <c r="C869" s="19"/>
      <c r="D869" s="62"/>
      <c r="E869" s="63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</row>
    <row r="870" ht="9.75" customHeight="1">
      <c r="A870" s="19"/>
      <c r="B870" s="19"/>
      <c r="C870" s="19"/>
      <c r="D870" s="62"/>
      <c r="E870" s="63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</row>
    <row r="871" ht="9.75" customHeight="1">
      <c r="A871" s="19"/>
      <c r="B871" s="19"/>
      <c r="C871" s="19"/>
      <c r="D871" s="62"/>
      <c r="E871" s="63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</row>
    <row r="872" ht="9.75" customHeight="1">
      <c r="A872" s="19"/>
      <c r="B872" s="19"/>
      <c r="C872" s="19"/>
      <c r="D872" s="62"/>
      <c r="E872" s="63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</row>
    <row r="873" ht="9.75" customHeight="1">
      <c r="A873" s="19"/>
      <c r="B873" s="19"/>
      <c r="C873" s="19"/>
      <c r="D873" s="62"/>
      <c r="E873" s="63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</row>
    <row r="874" ht="9.75" customHeight="1">
      <c r="A874" s="19"/>
      <c r="B874" s="19"/>
      <c r="C874" s="19"/>
      <c r="D874" s="62"/>
      <c r="E874" s="63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</row>
    <row r="875" ht="9.75" customHeight="1">
      <c r="A875" s="19"/>
      <c r="B875" s="19"/>
      <c r="C875" s="19"/>
      <c r="D875" s="62"/>
      <c r="E875" s="63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</row>
    <row r="876" ht="9.75" customHeight="1">
      <c r="A876" s="19"/>
      <c r="B876" s="19"/>
      <c r="C876" s="19"/>
      <c r="D876" s="62"/>
      <c r="E876" s="63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</row>
    <row r="877" ht="9.75" customHeight="1">
      <c r="A877" s="19"/>
      <c r="B877" s="19"/>
      <c r="C877" s="19"/>
      <c r="D877" s="62"/>
      <c r="E877" s="63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</row>
    <row r="878" ht="9.75" customHeight="1">
      <c r="A878" s="19"/>
      <c r="B878" s="19"/>
      <c r="C878" s="19"/>
      <c r="D878" s="62"/>
      <c r="E878" s="63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</row>
    <row r="879" ht="9.75" customHeight="1">
      <c r="A879" s="19"/>
      <c r="B879" s="19"/>
      <c r="C879" s="19"/>
      <c r="D879" s="62"/>
      <c r="E879" s="63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</row>
    <row r="880" ht="9.75" customHeight="1">
      <c r="A880" s="19"/>
      <c r="B880" s="19"/>
      <c r="C880" s="19"/>
      <c r="D880" s="62"/>
      <c r="E880" s="63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</row>
    <row r="881" ht="9.75" customHeight="1">
      <c r="A881" s="19"/>
      <c r="B881" s="19"/>
      <c r="C881" s="19"/>
      <c r="D881" s="62"/>
      <c r="E881" s="63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</row>
    <row r="882" ht="9.75" customHeight="1">
      <c r="A882" s="19"/>
      <c r="B882" s="19"/>
      <c r="C882" s="19"/>
      <c r="D882" s="62"/>
      <c r="E882" s="63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</row>
    <row r="883" ht="9.75" customHeight="1">
      <c r="A883" s="19"/>
      <c r="B883" s="19"/>
      <c r="C883" s="19"/>
      <c r="D883" s="62"/>
      <c r="E883" s="63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</row>
    <row r="884" ht="9.75" customHeight="1">
      <c r="A884" s="19"/>
      <c r="B884" s="19"/>
      <c r="C884" s="19"/>
      <c r="D884" s="62"/>
      <c r="E884" s="63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</row>
    <row r="885" ht="9.75" customHeight="1">
      <c r="A885" s="19"/>
      <c r="B885" s="19"/>
      <c r="C885" s="19"/>
      <c r="D885" s="62"/>
      <c r="E885" s="63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</row>
    <row r="886" ht="9.75" customHeight="1">
      <c r="A886" s="19"/>
      <c r="B886" s="19"/>
      <c r="C886" s="19"/>
      <c r="D886" s="62"/>
      <c r="E886" s="63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</row>
    <row r="887" ht="9.75" customHeight="1">
      <c r="A887" s="19"/>
      <c r="B887" s="19"/>
      <c r="C887" s="19"/>
      <c r="D887" s="62"/>
      <c r="E887" s="63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</row>
    <row r="888" ht="9.75" customHeight="1">
      <c r="A888" s="19"/>
      <c r="B888" s="19"/>
      <c r="C888" s="19"/>
      <c r="D888" s="62"/>
      <c r="E888" s="63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</row>
    <row r="889" ht="9.75" customHeight="1">
      <c r="A889" s="19"/>
      <c r="B889" s="19"/>
      <c r="C889" s="19"/>
      <c r="D889" s="62"/>
      <c r="E889" s="63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</row>
    <row r="890" ht="9.75" customHeight="1">
      <c r="A890" s="19"/>
      <c r="B890" s="19"/>
      <c r="C890" s="19"/>
      <c r="D890" s="62"/>
      <c r="E890" s="63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</row>
    <row r="891" ht="9.75" customHeight="1">
      <c r="A891" s="19"/>
      <c r="B891" s="19"/>
      <c r="C891" s="19"/>
      <c r="D891" s="62"/>
      <c r="E891" s="63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</row>
    <row r="892" ht="9.75" customHeight="1">
      <c r="A892" s="19"/>
      <c r="B892" s="19"/>
      <c r="C892" s="19"/>
      <c r="D892" s="62"/>
      <c r="E892" s="63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</row>
    <row r="893" ht="9.75" customHeight="1">
      <c r="A893" s="19"/>
      <c r="B893" s="19"/>
      <c r="C893" s="19"/>
      <c r="D893" s="62"/>
      <c r="E893" s="63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</row>
    <row r="894" ht="9.75" customHeight="1">
      <c r="A894" s="19"/>
      <c r="B894" s="19"/>
      <c r="C894" s="19"/>
      <c r="D894" s="62"/>
      <c r="E894" s="63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</row>
    <row r="895" ht="9.75" customHeight="1">
      <c r="A895" s="19"/>
      <c r="B895" s="19"/>
      <c r="C895" s="19"/>
      <c r="D895" s="62"/>
      <c r="E895" s="63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</row>
    <row r="896" ht="9.75" customHeight="1">
      <c r="A896" s="19"/>
      <c r="B896" s="19"/>
      <c r="C896" s="19"/>
      <c r="D896" s="62"/>
      <c r="E896" s="63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</row>
    <row r="897" ht="9.75" customHeight="1">
      <c r="A897" s="19"/>
      <c r="B897" s="19"/>
      <c r="C897" s="19"/>
      <c r="D897" s="62"/>
      <c r="E897" s="63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</row>
    <row r="898" ht="9.75" customHeight="1">
      <c r="A898" s="19"/>
      <c r="B898" s="19"/>
      <c r="C898" s="19"/>
      <c r="D898" s="62"/>
      <c r="E898" s="63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</row>
    <row r="899" ht="9.75" customHeight="1">
      <c r="A899" s="19"/>
      <c r="B899" s="19"/>
      <c r="C899" s="19"/>
      <c r="D899" s="62"/>
      <c r="E899" s="63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19"/>
      <c r="BF899" s="19"/>
      <c r="BG899" s="19"/>
    </row>
    <row r="900" ht="9.75" customHeight="1">
      <c r="A900" s="19"/>
      <c r="B900" s="19"/>
      <c r="C900" s="19"/>
      <c r="D900" s="62"/>
      <c r="E900" s="63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</row>
    <row r="901" ht="9.75" customHeight="1">
      <c r="A901" s="19"/>
      <c r="B901" s="19"/>
      <c r="C901" s="19"/>
      <c r="D901" s="62"/>
      <c r="E901" s="63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19"/>
      <c r="BF901" s="19"/>
      <c r="BG901" s="19"/>
    </row>
    <row r="902" ht="9.75" customHeight="1">
      <c r="A902" s="19"/>
      <c r="B902" s="19"/>
      <c r="C902" s="19"/>
      <c r="D902" s="62"/>
      <c r="E902" s="63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</row>
    <row r="903" ht="9.75" customHeight="1">
      <c r="A903" s="19"/>
      <c r="B903" s="19"/>
      <c r="C903" s="19"/>
      <c r="D903" s="62"/>
      <c r="E903" s="63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19"/>
      <c r="BF903" s="19"/>
      <c r="BG903" s="19"/>
    </row>
    <row r="904" ht="9.75" customHeight="1">
      <c r="A904" s="19"/>
      <c r="B904" s="19"/>
      <c r="C904" s="19"/>
      <c r="D904" s="62"/>
      <c r="E904" s="63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</row>
    <row r="905" ht="9.75" customHeight="1">
      <c r="A905" s="19"/>
      <c r="B905" s="19"/>
      <c r="C905" s="19"/>
      <c r="D905" s="62"/>
      <c r="E905" s="63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</row>
    <row r="906" ht="9.75" customHeight="1">
      <c r="A906" s="19"/>
      <c r="B906" s="19"/>
      <c r="C906" s="19"/>
      <c r="D906" s="62"/>
      <c r="E906" s="63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</row>
    <row r="907" ht="9.75" customHeight="1">
      <c r="A907" s="19"/>
      <c r="B907" s="19"/>
      <c r="C907" s="19"/>
      <c r="D907" s="62"/>
      <c r="E907" s="63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19"/>
      <c r="BF907" s="19"/>
      <c r="BG907" s="19"/>
    </row>
    <row r="908" ht="9.75" customHeight="1">
      <c r="A908" s="19"/>
      <c r="B908" s="19"/>
      <c r="C908" s="19"/>
      <c r="D908" s="62"/>
      <c r="E908" s="63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</row>
    <row r="909" ht="9.75" customHeight="1">
      <c r="A909" s="19"/>
      <c r="B909" s="19"/>
      <c r="C909" s="19"/>
      <c r="D909" s="62"/>
      <c r="E909" s="63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</row>
    <row r="910" ht="9.75" customHeight="1">
      <c r="A910" s="19"/>
      <c r="B910" s="19"/>
      <c r="C910" s="19"/>
      <c r="D910" s="62"/>
      <c r="E910" s="63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</row>
    <row r="911" ht="9.75" customHeight="1">
      <c r="A911" s="19"/>
      <c r="B911" s="19"/>
      <c r="C911" s="19"/>
      <c r="D911" s="62"/>
      <c r="E911" s="63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19"/>
      <c r="BF911" s="19"/>
      <c r="BG911" s="19"/>
    </row>
    <row r="912" ht="9.75" customHeight="1">
      <c r="A912" s="19"/>
      <c r="B912" s="19"/>
      <c r="C912" s="19"/>
      <c r="D912" s="62"/>
      <c r="E912" s="63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</row>
    <row r="913" ht="9.75" customHeight="1">
      <c r="A913" s="19"/>
      <c r="B913" s="19"/>
      <c r="C913" s="19"/>
      <c r="D913" s="62"/>
      <c r="E913" s="63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19"/>
      <c r="BF913" s="19"/>
      <c r="BG913" s="19"/>
    </row>
    <row r="914" ht="9.75" customHeight="1">
      <c r="A914" s="19"/>
      <c r="B914" s="19"/>
      <c r="C914" s="19"/>
      <c r="D914" s="62"/>
      <c r="E914" s="63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19"/>
      <c r="BF914" s="19"/>
      <c r="BG914" s="19"/>
    </row>
    <row r="915" ht="9.75" customHeight="1">
      <c r="A915" s="19"/>
      <c r="B915" s="19"/>
      <c r="C915" s="19"/>
      <c r="D915" s="62"/>
      <c r="E915" s="63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19"/>
      <c r="BF915" s="19"/>
      <c r="BG915" s="19"/>
    </row>
    <row r="916" ht="9.75" customHeight="1">
      <c r="A916" s="19"/>
      <c r="B916" s="19"/>
      <c r="C916" s="19"/>
      <c r="D916" s="62"/>
      <c r="E916" s="63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19"/>
      <c r="BF916" s="19"/>
      <c r="BG916" s="19"/>
    </row>
    <row r="917" ht="9.75" customHeight="1">
      <c r="A917" s="19"/>
      <c r="B917" s="19"/>
      <c r="C917" s="19"/>
      <c r="D917" s="62"/>
      <c r="E917" s="63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</row>
    <row r="918" ht="9.75" customHeight="1">
      <c r="A918" s="19"/>
      <c r="B918" s="19"/>
      <c r="C918" s="19"/>
      <c r="D918" s="62"/>
      <c r="E918" s="63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</row>
    <row r="919" ht="9.75" customHeight="1">
      <c r="A919" s="19"/>
      <c r="B919" s="19"/>
      <c r="C919" s="19"/>
      <c r="D919" s="62"/>
      <c r="E919" s="63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</row>
    <row r="920" ht="9.75" customHeight="1">
      <c r="A920" s="19"/>
      <c r="B920" s="19"/>
      <c r="C920" s="19"/>
      <c r="D920" s="62"/>
      <c r="E920" s="63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19"/>
      <c r="BF920" s="19"/>
      <c r="BG920" s="19"/>
    </row>
    <row r="921" ht="9.75" customHeight="1">
      <c r="A921" s="19"/>
      <c r="B921" s="19"/>
      <c r="C921" s="19"/>
      <c r="D921" s="62"/>
      <c r="E921" s="63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19"/>
      <c r="BF921" s="19"/>
      <c r="BG921" s="19"/>
    </row>
    <row r="922" ht="9.75" customHeight="1">
      <c r="A922" s="19"/>
      <c r="B922" s="19"/>
      <c r="C922" s="19"/>
      <c r="D922" s="62"/>
      <c r="E922" s="63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19"/>
      <c r="BF922" s="19"/>
      <c r="BG922" s="19"/>
    </row>
    <row r="923" ht="9.75" customHeight="1">
      <c r="A923" s="19"/>
      <c r="B923" s="19"/>
      <c r="C923" s="19"/>
      <c r="D923" s="62"/>
      <c r="E923" s="63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19"/>
      <c r="BF923" s="19"/>
      <c r="BG923" s="19"/>
    </row>
    <row r="924" ht="9.75" customHeight="1">
      <c r="A924" s="19"/>
      <c r="B924" s="19"/>
      <c r="C924" s="19"/>
      <c r="D924" s="62"/>
      <c r="E924" s="63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</row>
    <row r="925" ht="9.75" customHeight="1">
      <c r="A925" s="19"/>
      <c r="B925" s="19"/>
      <c r="C925" s="19"/>
      <c r="D925" s="62"/>
      <c r="E925" s="63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19"/>
      <c r="BF925" s="19"/>
      <c r="BG925" s="19"/>
    </row>
    <row r="926" ht="9.75" customHeight="1">
      <c r="A926" s="19"/>
      <c r="B926" s="19"/>
      <c r="C926" s="19"/>
      <c r="D926" s="62"/>
      <c r="E926" s="63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19"/>
      <c r="BF926" s="19"/>
      <c r="BG926" s="19"/>
    </row>
    <row r="927" ht="9.75" customHeight="1">
      <c r="A927" s="19"/>
      <c r="B927" s="19"/>
      <c r="C927" s="19"/>
      <c r="D927" s="62"/>
      <c r="E927" s="63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19"/>
      <c r="BF927" s="19"/>
      <c r="BG927" s="19"/>
    </row>
    <row r="928" ht="9.75" customHeight="1">
      <c r="A928" s="19"/>
      <c r="B928" s="19"/>
      <c r="C928" s="19"/>
      <c r="D928" s="62"/>
      <c r="E928" s="63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</row>
    <row r="929" ht="9.75" customHeight="1">
      <c r="A929" s="19"/>
      <c r="B929" s="19"/>
      <c r="C929" s="19"/>
      <c r="D929" s="62"/>
      <c r="E929" s="63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19"/>
      <c r="BF929" s="19"/>
      <c r="BG929" s="19"/>
    </row>
    <row r="930" ht="9.75" customHeight="1">
      <c r="A930" s="19"/>
      <c r="B930" s="19"/>
      <c r="C930" s="19"/>
      <c r="D930" s="62"/>
      <c r="E930" s="63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19"/>
      <c r="BF930" s="19"/>
      <c r="BG930" s="19"/>
    </row>
    <row r="931" ht="9.75" customHeight="1">
      <c r="A931" s="19"/>
      <c r="B931" s="19"/>
      <c r="C931" s="19"/>
      <c r="D931" s="62"/>
      <c r="E931" s="63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19"/>
      <c r="BF931" s="19"/>
      <c r="BG931" s="19"/>
    </row>
    <row r="932" ht="9.75" customHeight="1">
      <c r="A932" s="19"/>
      <c r="B932" s="19"/>
      <c r="C932" s="19"/>
      <c r="D932" s="62"/>
      <c r="E932" s="63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19"/>
      <c r="BF932" s="19"/>
      <c r="BG932" s="19"/>
    </row>
    <row r="933" ht="9.75" customHeight="1">
      <c r="A933" s="19"/>
      <c r="B933" s="19"/>
      <c r="C933" s="19"/>
      <c r="D933" s="62"/>
      <c r="E933" s="63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19"/>
      <c r="BF933" s="19"/>
      <c r="BG933" s="19"/>
    </row>
    <row r="934" ht="9.75" customHeight="1">
      <c r="A934" s="19"/>
      <c r="B934" s="19"/>
      <c r="C934" s="19"/>
      <c r="D934" s="62"/>
      <c r="E934" s="63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19"/>
      <c r="BF934" s="19"/>
      <c r="BG934" s="19"/>
    </row>
    <row r="935" ht="9.75" customHeight="1">
      <c r="A935" s="19"/>
      <c r="B935" s="19"/>
      <c r="C935" s="19"/>
      <c r="D935" s="62"/>
      <c r="E935" s="63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</row>
    <row r="936" ht="9.75" customHeight="1">
      <c r="A936" s="19"/>
      <c r="B936" s="19"/>
      <c r="C936" s="19"/>
      <c r="D936" s="62"/>
      <c r="E936" s="63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19"/>
      <c r="BF936" s="19"/>
      <c r="BG936" s="19"/>
    </row>
    <row r="937" ht="9.75" customHeight="1">
      <c r="A937" s="19"/>
      <c r="B937" s="19"/>
      <c r="C937" s="19"/>
      <c r="D937" s="62"/>
      <c r="E937" s="63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19"/>
      <c r="BF937" s="19"/>
      <c r="BG937" s="19"/>
    </row>
    <row r="938" ht="9.75" customHeight="1">
      <c r="A938" s="19"/>
      <c r="B938" s="19"/>
      <c r="C938" s="19"/>
      <c r="D938" s="62"/>
      <c r="E938" s="63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19"/>
      <c r="BF938" s="19"/>
      <c r="BG938" s="19"/>
    </row>
    <row r="939" ht="9.75" customHeight="1">
      <c r="A939" s="19"/>
      <c r="B939" s="19"/>
      <c r="C939" s="19"/>
      <c r="D939" s="62"/>
      <c r="E939" s="63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19"/>
      <c r="BF939" s="19"/>
      <c r="BG939" s="19"/>
    </row>
    <row r="940" ht="9.75" customHeight="1">
      <c r="A940" s="19"/>
      <c r="B940" s="19"/>
      <c r="C940" s="19"/>
      <c r="D940" s="62"/>
      <c r="E940" s="63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</row>
    <row r="941" ht="9.75" customHeight="1">
      <c r="A941" s="19"/>
      <c r="B941" s="19"/>
      <c r="C941" s="19"/>
      <c r="D941" s="62"/>
      <c r="E941" s="63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19"/>
      <c r="BF941" s="19"/>
      <c r="BG941" s="19"/>
    </row>
    <row r="942" ht="9.75" customHeight="1">
      <c r="A942" s="19"/>
      <c r="B942" s="19"/>
      <c r="C942" s="19"/>
      <c r="D942" s="62"/>
      <c r="E942" s="63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19"/>
      <c r="BF942" s="19"/>
      <c r="BG942" s="19"/>
    </row>
    <row r="943" ht="9.75" customHeight="1">
      <c r="A943" s="19"/>
      <c r="B943" s="19"/>
      <c r="C943" s="19"/>
      <c r="D943" s="62"/>
      <c r="E943" s="63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</row>
    <row r="944" ht="9.75" customHeight="1">
      <c r="A944" s="19"/>
      <c r="B944" s="19"/>
      <c r="C944" s="19"/>
      <c r="D944" s="62"/>
      <c r="E944" s="63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</row>
    <row r="945" ht="9.75" customHeight="1">
      <c r="A945" s="19"/>
      <c r="B945" s="19"/>
      <c r="C945" s="19"/>
      <c r="D945" s="62"/>
      <c r="E945" s="63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19"/>
      <c r="BF945" s="19"/>
      <c r="BG945" s="19"/>
    </row>
    <row r="946" ht="9.75" customHeight="1">
      <c r="A946" s="19"/>
      <c r="B946" s="19"/>
      <c r="C946" s="19"/>
      <c r="D946" s="62"/>
      <c r="E946" s="63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19"/>
      <c r="BF946" s="19"/>
      <c r="BG946" s="19"/>
    </row>
    <row r="947" ht="9.75" customHeight="1">
      <c r="A947" s="19"/>
      <c r="B947" s="19"/>
      <c r="C947" s="19"/>
      <c r="D947" s="62"/>
      <c r="E947" s="63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19"/>
      <c r="BB947" s="19"/>
      <c r="BC947" s="19"/>
      <c r="BD947" s="19"/>
      <c r="BE947" s="19"/>
      <c r="BF947" s="19"/>
      <c r="BG947" s="19"/>
    </row>
    <row r="948" ht="9.75" customHeight="1">
      <c r="A948" s="19"/>
      <c r="B948" s="19"/>
      <c r="C948" s="19"/>
      <c r="D948" s="62"/>
      <c r="E948" s="63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</row>
    <row r="949" ht="9.75" customHeight="1">
      <c r="A949" s="19"/>
      <c r="B949" s="19"/>
      <c r="C949" s="19"/>
      <c r="D949" s="62"/>
      <c r="E949" s="63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</row>
    <row r="950" ht="9.75" customHeight="1">
      <c r="A950" s="19"/>
      <c r="B950" s="19"/>
      <c r="C950" s="19"/>
      <c r="D950" s="62"/>
      <c r="E950" s="63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19"/>
      <c r="BB950" s="19"/>
      <c r="BC950" s="19"/>
      <c r="BD950" s="19"/>
      <c r="BE950" s="19"/>
      <c r="BF950" s="19"/>
      <c r="BG950" s="19"/>
    </row>
    <row r="951" ht="9.75" customHeight="1">
      <c r="A951" s="19"/>
      <c r="B951" s="19"/>
      <c r="C951" s="19"/>
      <c r="D951" s="62"/>
      <c r="E951" s="63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</row>
    <row r="952" ht="9.75" customHeight="1">
      <c r="A952" s="19"/>
      <c r="B952" s="19"/>
      <c r="C952" s="19"/>
      <c r="D952" s="62"/>
      <c r="E952" s="63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19"/>
      <c r="BB952" s="19"/>
      <c r="BC952" s="19"/>
      <c r="BD952" s="19"/>
      <c r="BE952" s="19"/>
      <c r="BF952" s="19"/>
      <c r="BG952" s="19"/>
    </row>
    <row r="953" ht="9.75" customHeight="1">
      <c r="A953" s="19"/>
      <c r="B953" s="19"/>
      <c r="C953" s="19"/>
      <c r="D953" s="62"/>
      <c r="E953" s="63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19"/>
      <c r="BB953" s="19"/>
      <c r="BC953" s="19"/>
      <c r="BD953" s="19"/>
      <c r="BE953" s="19"/>
      <c r="BF953" s="19"/>
      <c r="BG953" s="19"/>
    </row>
    <row r="954" ht="9.75" customHeight="1">
      <c r="A954" s="19"/>
      <c r="B954" s="19"/>
      <c r="C954" s="19"/>
      <c r="D954" s="62"/>
      <c r="E954" s="63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</row>
    <row r="955" ht="9.75" customHeight="1">
      <c r="A955" s="19"/>
      <c r="B955" s="19"/>
      <c r="C955" s="19"/>
      <c r="D955" s="62"/>
      <c r="E955" s="63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19"/>
      <c r="BB955" s="19"/>
      <c r="BC955" s="19"/>
      <c r="BD955" s="19"/>
      <c r="BE955" s="19"/>
      <c r="BF955" s="19"/>
      <c r="BG955" s="19"/>
    </row>
    <row r="956" ht="9.75" customHeight="1">
      <c r="A956" s="19"/>
      <c r="B956" s="19"/>
      <c r="C956" s="19"/>
      <c r="D956" s="62"/>
      <c r="E956" s="63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19"/>
      <c r="BB956" s="19"/>
      <c r="BC956" s="19"/>
      <c r="BD956" s="19"/>
      <c r="BE956" s="19"/>
      <c r="BF956" s="19"/>
      <c r="BG956" s="19"/>
    </row>
    <row r="957" ht="9.75" customHeight="1">
      <c r="A957" s="19"/>
      <c r="B957" s="19"/>
      <c r="C957" s="19"/>
      <c r="D957" s="62"/>
      <c r="E957" s="63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  <c r="AX957" s="19"/>
      <c r="AY957" s="19"/>
      <c r="AZ957" s="19"/>
      <c r="BA957" s="19"/>
      <c r="BB957" s="19"/>
      <c r="BC957" s="19"/>
      <c r="BD957" s="19"/>
      <c r="BE957" s="19"/>
      <c r="BF957" s="19"/>
      <c r="BG957" s="19"/>
    </row>
    <row r="958" ht="9.75" customHeight="1">
      <c r="A958" s="19"/>
      <c r="B958" s="19"/>
      <c r="C958" s="19"/>
      <c r="D958" s="62"/>
      <c r="E958" s="63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  <c r="AX958" s="19"/>
      <c r="AY958" s="19"/>
      <c r="AZ958" s="19"/>
      <c r="BA958" s="19"/>
      <c r="BB958" s="19"/>
      <c r="BC958" s="19"/>
      <c r="BD958" s="19"/>
      <c r="BE958" s="19"/>
      <c r="BF958" s="19"/>
      <c r="BG958" s="19"/>
    </row>
    <row r="959" ht="9.75" customHeight="1">
      <c r="A959" s="19"/>
      <c r="B959" s="19"/>
      <c r="C959" s="19"/>
      <c r="D959" s="62"/>
      <c r="E959" s="63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19"/>
      <c r="BB959" s="19"/>
      <c r="BC959" s="19"/>
      <c r="BD959" s="19"/>
      <c r="BE959" s="19"/>
      <c r="BF959" s="19"/>
      <c r="BG959" s="19"/>
    </row>
    <row r="960" ht="9.75" customHeight="1">
      <c r="A960" s="19"/>
      <c r="B960" s="19"/>
      <c r="C960" s="19"/>
      <c r="D960" s="62"/>
      <c r="E960" s="63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19"/>
      <c r="BB960" s="19"/>
      <c r="BC960" s="19"/>
      <c r="BD960" s="19"/>
      <c r="BE960" s="19"/>
      <c r="BF960" s="19"/>
      <c r="BG960" s="19"/>
    </row>
    <row r="961" ht="9.75" customHeight="1">
      <c r="A961" s="19"/>
      <c r="B961" s="19"/>
      <c r="C961" s="19"/>
      <c r="D961" s="62"/>
      <c r="E961" s="63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  <c r="AX961" s="19"/>
      <c r="AY961" s="19"/>
      <c r="AZ961" s="19"/>
      <c r="BA961" s="19"/>
      <c r="BB961" s="19"/>
      <c r="BC961" s="19"/>
      <c r="BD961" s="19"/>
      <c r="BE961" s="19"/>
      <c r="BF961" s="19"/>
      <c r="BG961" s="19"/>
    </row>
    <row r="962" ht="9.75" customHeight="1">
      <c r="A962" s="19"/>
      <c r="B962" s="19"/>
      <c r="C962" s="19"/>
      <c r="D962" s="62"/>
      <c r="E962" s="63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19"/>
      <c r="BB962" s="19"/>
      <c r="BC962" s="19"/>
      <c r="BD962" s="19"/>
      <c r="BE962" s="19"/>
      <c r="BF962" s="19"/>
      <c r="BG962" s="19"/>
    </row>
    <row r="963" ht="9.75" customHeight="1">
      <c r="A963" s="19"/>
      <c r="B963" s="19"/>
      <c r="C963" s="19"/>
      <c r="D963" s="62"/>
      <c r="E963" s="63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19"/>
      <c r="BB963" s="19"/>
      <c r="BC963" s="19"/>
      <c r="BD963" s="19"/>
      <c r="BE963" s="19"/>
      <c r="BF963" s="19"/>
      <c r="BG963" s="19"/>
    </row>
    <row r="964" ht="9.75" customHeight="1">
      <c r="A964" s="19"/>
      <c r="B964" s="19"/>
      <c r="C964" s="19"/>
      <c r="D964" s="62"/>
      <c r="E964" s="63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  <c r="AX964" s="19"/>
      <c r="AY964" s="19"/>
      <c r="AZ964" s="19"/>
      <c r="BA964" s="19"/>
      <c r="BB964" s="19"/>
      <c r="BC964" s="19"/>
      <c r="BD964" s="19"/>
      <c r="BE964" s="19"/>
      <c r="BF964" s="19"/>
      <c r="BG964" s="19"/>
    </row>
    <row r="965" ht="9.75" customHeight="1">
      <c r="A965" s="19"/>
      <c r="B965" s="19"/>
      <c r="C965" s="19"/>
      <c r="D965" s="62"/>
      <c r="E965" s="63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  <c r="AX965" s="19"/>
      <c r="AY965" s="19"/>
      <c r="AZ965" s="19"/>
      <c r="BA965" s="19"/>
      <c r="BB965" s="19"/>
      <c r="BC965" s="19"/>
      <c r="BD965" s="19"/>
      <c r="BE965" s="19"/>
      <c r="BF965" s="19"/>
      <c r="BG965" s="19"/>
    </row>
    <row r="966" ht="9.75" customHeight="1">
      <c r="A966" s="19"/>
      <c r="B966" s="19"/>
      <c r="C966" s="19"/>
      <c r="D966" s="62"/>
      <c r="E966" s="63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  <c r="AX966" s="19"/>
      <c r="AY966" s="19"/>
      <c r="AZ966" s="19"/>
      <c r="BA966" s="19"/>
      <c r="BB966" s="19"/>
      <c r="BC966" s="19"/>
      <c r="BD966" s="19"/>
      <c r="BE966" s="19"/>
      <c r="BF966" s="19"/>
      <c r="BG966" s="19"/>
    </row>
    <row r="967" ht="9.75" customHeight="1">
      <c r="A967" s="19"/>
      <c r="B967" s="19"/>
      <c r="C967" s="19"/>
      <c r="D967" s="62"/>
      <c r="E967" s="63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  <c r="AX967" s="19"/>
      <c r="AY967" s="19"/>
      <c r="AZ967" s="19"/>
      <c r="BA967" s="19"/>
      <c r="BB967" s="19"/>
      <c r="BC967" s="19"/>
      <c r="BD967" s="19"/>
      <c r="BE967" s="19"/>
      <c r="BF967" s="19"/>
      <c r="BG967" s="19"/>
    </row>
    <row r="968" ht="9.75" customHeight="1">
      <c r="A968" s="19"/>
      <c r="B968" s="19"/>
      <c r="C968" s="19"/>
      <c r="D968" s="62"/>
      <c r="E968" s="63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  <c r="AX968" s="19"/>
      <c r="AY968" s="19"/>
      <c r="AZ968" s="19"/>
      <c r="BA968" s="19"/>
      <c r="BB968" s="19"/>
      <c r="BC968" s="19"/>
      <c r="BD968" s="19"/>
      <c r="BE968" s="19"/>
      <c r="BF968" s="19"/>
      <c r="BG968" s="19"/>
    </row>
    <row r="969" ht="9.75" customHeight="1">
      <c r="A969" s="19"/>
      <c r="B969" s="19"/>
      <c r="C969" s="19"/>
      <c r="D969" s="62"/>
      <c r="E969" s="63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  <c r="AX969" s="19"/>
      <c r="AY969" s="19"/>
      <c r="AZ969" s="19"/>
      <c r="BA969" s="19"/>
      <c r="BB969" s="19"/>
      <c r="BC969" s="19"/>
      <c r="BD969" s="19"/>
      <c r="BE969" s="19"/>
      <c r="BF969" s="19"/>
      <c r="BG969" s="19"/>
    </row>
    <row r="970" ht="9.75" customHeight="1">
      <c r="A970" s="19"/>
      <c r="B970" s="19"/>
      <c r="C970" s="19"/>
      <c r="D970" s="62"/>
      <c r="E970" s="63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  <c r="AX970" s="19"/>
      <c r="AY970" s="19"/>
      <c r="AZ970" s="19"/>
      <c r="BA970" s="19"/>
      <c r="BB970" s="19"/>
      <c r="BC970" s="19"/>
      <c r="BD970" s="19"/>
      <c r="BE970" s="19"/>
      <c r="BF970" s="19"/>
      <c r="BG970" s="19"/>
    </row>
    <row r="971" ht="9.75" customHeight="1">
      <c r="A971" s="19"/>
      <c r="B971" s="19"/>
      <c r="C971" s="19"/>
      <c r="D971" s="62"/>
      <c r="E971" s="63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  <c r="AX971" s="19"/>
      <c r="AY971" s="19"/>
      <c r="AZ971" s="19"/>
      <c r="BA971" s="19"/>
      <c r="BB971" s="19"/>
      <c r="BC971" s="19"/>
      <c r="BD971" s="19"/>
      <c r="BE971" s="19"/>
      <c r="BF971" s="19"/>
      <c r="BG971" s="19"/>
    </row>
    <row r="972" ht="9.75" customHeight="1">
      <c r="A972" s="19"/>
      <c r="B972" s="19"/>
      <c r="C972" s="19"/>
      <c r="D972" s="62"/>
      <c r="E972" s="63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  <c r="AX972" s="19"/>
      <c r="AY972" s="19"/>
      <c r="AZ972" s="19"/>
      <c r="BA972" s="19"/>
      <c r="BB972" s="19"/>
      <c r="BC972" s="19"/>
      <c r="BD972" s="19"/>
      <c r="BE972" s="19"/>
      <c r="BF972" s="19"/>
      <c r="BG972" s="19"/>
    </row>
    <row r="973" ht="9.75" customHeight="1">
      <c r="A973" s="19"/>
      <c r="B973" s="19"/>
      <c r="C973" s="19"/>
      <c r="D973" s="62"/>
      <c r="E973" s="63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19"/>
      <c r="BB973" s="19"/>
      <c r="BC973" s="19"/>
      <c r="BD973" s="19"/>
      <c r="BE973" s="19"/>
      <c r="BF973" s="19"/>
      <c r="BG973" s="19"/>
    </row>
    <row r="974" ht="9.75" customHeight="1">
      <c r="A974" s="19"/>
      <c r="B974" s="19"/>
      <c r="C974" s="19"/>
      <c r="D974" s="62"/>
      <c r="E974" s="63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  <c r="AX974" s="19"/>
      <c r="AY974" s="19"/>
      <c r="AZ974" s="19"/>
      <c r="BA974" s="19"/>
      <c r="BB974" s="19"/>
      <c r="BC974" s="19"/>
      <c r="BD974" s="19"/>
      <c r="BE974" s="19"/>
      <c r="BF974" s="19"/>
      <c r="BG974" s="19"/>
    </row>
    <row r="975" ht="9.75" customHeight="1">
      <c r="A975" s="19"/>
      <c r="B975" s="19"/>
      <c r="C975" s="19"/>
      <c r="D975" s="62"/>
      <c r="E975" s="63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  <c r="AX975" s="19"/>
      <c r="AY975" s="19"/>
      <c r="AZ975" s="19"/>
      <c r="BA975" s="19"/>
      <c r="BB975" s="19"/>
      <c r="BC975" s="19"/>
      <c r="BD975" s="19"/>
      <c r="BE975" s="19"/>
      <c r="BF975" s="19"/>
      <c r="BG975" s="19"/>
    </row>
    <row r="976" ht="9.75" customHeight="1">
      <c r="A976" s="19"/>
      <c r="B976" s="19"/>
      <c r="C976" s="19"/>
      <c r="D976" s="62"/>
      <c r="E976" s="63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  <c r="AX976" s="19"/>
      <c r="AY976" s="19"/>
      <c r="AZ976" s="19"/>
      <c r="BA976" s="19"/>
      <c r="BB976" s="19"/>
      <c r="BC976" s="19"/>
      <c r="BD976" s="19"/>
      <c r="BE976" s="19"/>
      <c r="BF976" s="19"/>
      <c r="BG976" s="19"/>
    </row>
    <row r="977" ht="9.75" customHeight="1">
      <c r="A977" s="19"/>
      <c r="B977" s="19"/>
      <c r="C977" s="19"/>
      <c r="D977" s="62"/>
      <c r="E977" s="63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19"/>
      <c r="BB977" s="19"/>
      <c r="BC977" s="19"/>
      <c r="BD977" s="19"/>
      <c r="BE977" s="19"/>
      <c r="BF977" s="19"/>
      <c r="BG977" s="19"/>
    </row>
    <row r="978" ht="9.75" customHeight="1">
      <c r="A978" s="19"/>
      <c r="B978" s="19"/>
      <c r="C978" s="19"/>
      <c r="D978" s="62"/>
      <c r="E978" s="63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  <c r="AX978" s="19"/>
      <c r="AY978" s="19"/>
      <c r="AZ978" s="19"/>
      <c r="BA978" s="19"/>
      <c r="BB978" s="19"/>
      <c r="BC978" s="19"/>
      <c r="BD978" s="19"/>
      <c r="BE978" s="19"/>
      <c r="BF978" s="19"/>
      <c r="BG978" s="19"/>
    </row>
    <row r="979" ht="9.75" customHeight="1">
      <c r="A979" s="19"/>
      <c r="B979" s="19"/>
      <c r="C979" s="19"/>
      <c r="D979" s="62"/>
      <c r="E979" s="63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  <c r="AX979" s="19"/>
      <c r="AY979" s="19"/>
      <c r="AZ979" s="19"/>
      <c r="BA979" s="19"/>
      <c r="BB979" s="19"/>
      <c r="BC979" s="19"/>
      <c r="BD979" s="19"/>
      <c r="BE979" s="19"/>
      <c r="BF979" s="19"/>
      <c r="BG979" s="19"/>
    </row>
    <row r="980" ht="9.75" customHeight="1">
      <c r="A980" s="19"/>
      <c r="B980" s="19"/>
      <c r="C980" s="19"/>
      <c r="D980" s="62"/>
      <c r="E980" s="63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  <c r="AX980" s="19"/>
      <c r="AY980" s="19"/>
      <c r="AZ980" s="19"/>
      <c r="BA980" s="19"/>
      <c r="BB980" s="19"/>
      <c r="BC980" s="19"/>
      <c r="BD980" s="19"/>
      <c r="BE980" s="19"/>
      <c r="BF980" s="19"/>
      <c r="BG980" s="19"/>
    </row>
    <row r="981" ht="9.75" customHeight="1">
      <c r="A981" s="19"/>
      <c r="B981" s="19"/>
      <c r="C981" s="19"/>
      <c r="D981" s="62"/>
      <c r="E981" s="63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19"/>
      <c r="BB981" s="19"/>
      <c r="BC981" s="19"/>
      <c r="BD981" s="19"/>
      <c r="BE981" s="19"/>
      <c r="BF981" s="19"/>
      <c r="BG981" s="19"/>
    </row>
    <row r="982" ht="9.75" customHeight="1">
      <c r="A982" s="19"/>
      <c r="B982" s="19"/>
      <c r="C982" s="19"/>
      <c r="D982" s="62"/>
      <c r="E982" s="63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19"/>
      <c r="BB982" s="19"/>
      <c r="BC982" s="19"/>
      <c r="BD982" s="19"/>
      <c r="BE982" s="19"/>
      <c r="BF982" s="19"/>
      <c r="BG982" s="19"/>
    </row>
    <row r="983" ht="9.75" customHeight="1">
      <c r="A983" s="19"/>
      <c r="B983" s="19"/>
      <c r="C983" s="19"/>
      <c r="D983" s="62"/>
      <c r="E983" s="63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  <c r="AX983" s="19"/>
      <c r="AY983" s="19"/>
      <c r="AZ983" s="19"/>
      <c r="BA983" s="19"/>
      <c r="BB983" s="19"/>
      <c r="BC983" s="19"/>
      <c r="BD983" s="19"/>
      <c r="BE983" s="19"/>
      <c r="BF983" s="19"/>
      <c r="BG983" s="19"/>
    </row>
    <row r="984" ht="9.75" customHeight="1">
      <c r="A984" s="19"/>
      <c r="B984" s="19"/>
      <c r="C984" s="19"/>
      <c r="D984" s="62"/>
      <c r="E984" s="63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  <c r="AX984" s="19"/>
      <c r="AY984" s="19"/>
      <c r="AZ984" s="19"/>
      <c r="BA984" s="19"/>
      <c r="BB984" s="19"/>
      <c r="BC984" s="19"/>
      <c r="BD984" s="19"/>
      <c r="BE984" s="19"/>
      <c r="BF984" s="19"/>
      <c r="BG984" s="19"/>
    </row>
    <row r="985" ht="9.75" customHeight="1">
      <c r="A985" s="19"/>
      <c r="B985" s="19"/>
      <c r="C985" s="19"/>
      <c r="D985" s="62"/>
      <c r="E985" s="63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  <c r="AX985" s="19"/>
      <c r="AY985" s="19"/>
      <c r="AZ985" s="19"/>
      <c r="BA985" s="19"/>
      <c r="BB985" s="19"/>
      <c r="BC985" s="19"/>
      <c r="BD985" s="19"/>
      <c r="BE985" s="19"/>
      <c r="BF985" s="19"/>
      <c r="BG985" s="19"/>
    </row>
    <row r="986" ht="9.75" customHeight="1">
      <c r="A986" s="19"/>
      <c r="B986" s="19"/>
      <c r="C986" s="19"/>
      <c r="D986" s="62"/>
      <c r="E986" s="63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  <c r="AT986" s="19"/>
      <c r="AU986" s="19"/>
      <c r="AV986" s="19"/>
      <c r="AW986" s="19"/>
      <c r="AX986" s="19"/>
      <c r="AY986" s="19"/>
      <c r="AZ986" s="19"/>
      <c r="BA986" s="19"/>
      <c r="BB986" s="19"/>
      <c r="BC986" s="19"/>
      <c r="BD986" s="19"/>
      <c r="BE986" s="19"/>
      <c r="BF986" s="19"/>
      <c r="BG986" s="19"/>
    </row>
    <row r="987" ht="9.75" customHeight="1">
      <c r="A987" s="19"/>
      <c r="B987" s="19"/>
      <c r="C987" s="19"/>
      <c r="D987" s="62"/>
      <c r="E987" s="63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  <c r="AT987" s="19"/>
      <c r="AU987" s="19"/>
      <c r="AV987" s="19"/>
      <c r="AW987" s="19"/>
      <c r="AX987" s="19"/>
      <c r="AY987" s="19"/>
      <c r="AZ987" s="19"/>
      <c r="BA987" s="19"/>
      <c r="BB987" s="19"/>
      <c r="BC987" s="19"/>
      <c r="BD987" s="19"/>
      <c r="BE987" s="19"/>
      <c r="BF987" s="19"/>
      <c r="BG987" s="19"/>
    </row>
    <row r="988" ht="9.75" customHeight="1">
      <c r="A988" s="19"/>
      <c r="B988" s="19"/>
      <c r="C988" s="19"/>
      <c r="D988" s="62"/>
      <c r="E988" s="63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  <c r="AT988" s="19"/>
      <c r="AU988" s="19"/>
      <c r="AV988" s="19"/>
      <c r="AW988" s="19"/>
      <c r="AX988" s="19"/>
      <c r="AY988" s="19"/>
      <c r="AZ988" s="19"/>
      <c r="BA988" s="19"/>
      <c r="BB988" s="19"/>
      <c r="BC988" s="19"/>
      <c r="BD988" s="19"/>
      <c r="BE988" s="19"/>
      <c r="BF988" s="19"/>
      <c r="BG988" s="19"/>
    </row>
    <row r="989" ht="9.75" customHeight="1">
      <c r="A989" s="19"/>
      <c r="B989" s="19"/>
      <c r="C989" s="19"/>
      <c r="D989" s="62"/>
      <c r="E989" s="63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  <c r="AX989" s="19"/>
      <c r="AY989" s="19"/>
      <c r="AZ989" s="19"/>
      <c r="BA989" s="19"/>
      <c r="BB989" s="19"/>
      <c r="BC989" s="19"/>
      <c r="BD989" s="19"/>
      <c r="BE989" s="19"/>
      <c r="BF989" s="19"/>
      <c r="BG989" s="19"/>
    </row>
    <row r="990" ht="9.75" customHeight="1">
      <c r="A990" s="19"/>
      <c r="B990" s="19"/>
      <c r="C990" s="19"/>
      <c r="D990" s="62"/>
      <c r="E990" s="63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  <c r="AT990" s="19"/>
      <c r="AU990" s="19"/>
      <c r="AV990" s="19"/>
      <c r="AW990" s="19"/>
      <c r="AX990" s="19"/>
      <c r="AY990" s="19"/>
      <c r="AZ990" s="19"/>
      <c r="BA990" s="19"/>
      <c r="BB990" s="19"/>
      <c r="BC990" s="19"/>
      <c r="BD990" s="19"/>
      <c r="BE990" s="19"/>
      <c r="BF990" s="19"/>
      <c r="BG990" s="19"/>
    </row>
    <row r="991" ht="9.75" customHeight="1">
      <c r="A991" s="19"/>
      <c r="B991" s="19"/>
      <c r="C991" s="19"/>
      <c r="D991" s="62"/>
      <c r="E991" s="63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  <c r="AT991" s="19"/>
      <c r="AU991" s="19"/>
      <c r="AV991" s="19"/>
      <c r="AW991" s="19"/>
      <c r="AX991" s="19"/>
      <c r="AY991" s="19"/>
      <c r="AZ991" s="19"/>
      <c r="BA991" s="19"/>
      <c r="BB991" s="19"/>
      <c r="BC991" s="19"/>
      <c r="BD991" s="19"/>
      <c r="BE991" s="19"/>
      <c r="BF991" s="19"/>
      <c r="BG991" s="19"/>
    </row>
    <row r="992" ht="9.75" customHeight="1">
      <c r="A992" s="19"/>
      <c r="B992" s="19"/>
      <c r="C992" s="19"/>
      <c r="D992" s="62"/>
      <c r="E992" s="63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  <c r="AX992" s="19"/>
      <c r="AY992" s="19"/>
      <c r="AZ992" s="19"/>
      <c r="BA992" s="19"/>
      <c r="BB992" s="19"/>
      <c r="BC992" s="19"/>
      <c r="BD992" s="19"/>
      <c r="BE992" s="19"/>
      <c r="BF992" s="19"/>
      <c r="BG992" s="19"/>
    </row>
    <row r="993" ht="9.75" customHeight="1">
      <c r="A993" s="19"/>
      <c r="B993" s="19"/>
      <c r="C993" s="19"/>
      <c r="D993" s="62"/>
      <c r="E993" s="63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  <c r="AT993" s="19"/>
      <c r="AU993" s="19"/>
      <c r="AV993" s="19"/>
      <c r="AW993" s="19"/>
      <c r="AX993" s="19"/>
      <c r="AY993" s="19"/>
      <c r="AZ993" s="19"/>
      <c r="BA993" s="19"/>
      <c r="BB993" s="19"/>
      <c r="BC993" s="19"/>
      <c r="BD993" s="19"/>
      <c r="BE993" s="19"/>
      <c r="BF993" s="19"/>
      <c r="BG993" s="19"/>
    </row>
    <row r="994" ht="9.75" customHeight="1">
      <c r="A994" s="19"/>
      <c r="B994" s="19"/>
      <c r="C994" s="19"/>
      <c r="D994" s="62"/>
      <c r="E994" s="63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  <c r="AT994" s="19"/>
      <c r="AU994" s="19"/>
      <c r="AV994" s="19"/>
      <c r="AW994" s="19"/>
      <c r="AX994" s="19"/>
      <c r="AY994" s="19"/>
      <c r="AZ994" s="19"/>
      <c r="BA994" s="19"/>
      <c r="BB994" s="19"/>
      <c r="BC994" s="19"/>
      <c r="BD994" s="19"/>
      <c r="BE994" s="19"/>
      <c r="BF994" s="19"/>
      <c r="BG994" s="19"/>
    </row>
    <row r="995" ht="9.75" customHeight="1">
      <c r="A995" s="19"/>
      <c r="B995" s="19"/>
      <c r="C995" s="19"/>
      <c r="D995" s="62"/>
      <c r="E995" s="63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  <c r="AT995" s="19"/>
      <c r="AU995" s="19"/>
      <c r="AV995" s="19"/>
      <c r="AW995" s="19"/>
      <c r="AX995" s="19"/>
      <c r="AY995" s="19"/>
      <c r="AZ995" s="19"/>
      <c r="BA995" s="19"/>
      <c r="BB995" s="19"/>
      <c r="BC995" s="19"/>
      <c r="BD995" s="19"/>
      <c r="BE995" s="19"/>
      <c r="BF995" s="19"/>
      <c r="BG995" s="19"/>
    </row>
    <row r="996" ht="9.75" customHeight="1">
      <c r="A996" s="19"/>
      <c r="B996" s="19"/>
      <c r="C996" s="19"/>
      <c r="D996" s="62"/>
      <c r="E996" s="63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  <c r="AT996" s="19"/>
      <c r="AU996" s="19"/>
      <c r="AV996" s="19"/>
      <c r="AW996" s="19"/>
      <c r="AX996" s="19"/>
      <c r="AY996" s="19"/>
      <c r="AZ996" s="19"/>
      <c r="BA996" s="19"/>
      <c r="BB996" s="19"/>
      <c r="BC996" s="19"/>
      <c r="BD996" s="19"/>
      <c r="BE996" s="19"/>
      <c r="BF996" s="19"/>
      <c r="BG996" s="19"/>
    </row>
    <row r="997" ht="9.75" customHeight="1">
      <c r="A997" s="19"/>
      <c r="B997" s="19"/>
      <c r="C997" s="19"/>
      <c r="D997" s="62"/>
      <c r="E997" s="63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  <c r="AT997" s="19"/>
      <c r="AU997" s="19"/>
      <c r="AV997" s="19"/>
      <c r="AW997" s="19"/>
      <c r="AX997" s="19"/>
      <c r="AY997" s="19"/>
      <c r="AZ997" s="19"/>
      <c r="BA997" s="19"/>
      <c r="BB997" s="19"/>
      <c r="BC997" s="19"/>
      <c r="BD997" s="19"/>
      <c r="BE997" s="19"/>
      <c r="BF997" s="19"/>
      <c r="BG997" s="19"/>
    </row>
    <row r="998" ht="9.75" customHeight="1">
      <c r="A998" s="19"/>
      <c r="B998" s="19"/>
      <c r="C998" s="19"/>
      <c r="D998" s="62"/>
      <c r="E998" s="63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  <c r="AT998" s="19"/>
      <c r="AU998" s="19"/>
      <c r="AV998" s="19"/>
      <c r="AW998" s="19"/>
      <c r="AX998" s="19"/>
      <c r="AY998" s="19"/>
      <c r="AZ998" s="19"/>
      <c r="BA998" s="19"/>
      <c r="BB998" s="19"/>
      <c r="BC998" s="19"/>
      <c r="BD998" s="19"/>
      <c r="BE998" s="19"/>
      <c r="BF998" s="19"/>
      <c r="BG998" s="19"/>
    </row>
    <row r="999" ht="9.75" customHeight="1">
      <c r="A999" s="19"/>
      <c r="B999" s="19"/>
      <c r="C999" s="19"/>
      <c r="D999" s="62"/>
      <c r="E999" s="63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  <c r="AT999" s="19"/>
      <c r="AU999" s="19"/>
      <c r="AV999" s="19"/>
      <c r="AW999" s="19"/>
      <c r="AX999" s="19"/>
      <c r="AY999" s="19"/>
      <c r="AZ999" s="19"/>
      <c r="BA999" s="19"/>
      <c r="BB999" s="19"/>
      <c r="BC999" s="19"/>
      <c r="BD999" s="19"/>
      <c r="BE999" s="19"/>
      <c r="BF999" s="19"/>
      <c r="BG999" s="19"/>
    </row>
    <row r="1000" ht="9.75" customHeight="1">
      <c r="A1000" s="19"/>
      <c r="B1000" s="19"/>
      <c r="C1000" s="19"/>
      <c r="D1000" s="62"/>
      <c r="E1000" s="63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  <c r="AT1000" s="19"/>
      <c r="AU1000" s="19"/>
      <c r="AV1000" s="19"/>
      <c r="AW1000" s="19"/>
      <c r="AX1000" s="19"/>
      <c r="AY1000" s="19"/>
      <c r="AZ1000" s="19"/>
      <c r="BA1000" s="19"/>
      <c r="BB1000" s="19"/>
      <c r="BC1000" s="19"/>
      <c r="BD1000" s="19"/>
      <c r="BE1000" s="19"/>
      <c r="BF1000" s="19"/>
      <c r="BG1000" s="19"/>
    </row>
  </sheetData>
  <mergeCells count="21">
    <mergeCell ref="B1:D1"/>
    <mergeCell ref="A12:A16"/>
    <mergeCell ref="B12:C14"/>
    <mergeCell ref="A17:A21"/>
    <mergeCell ref="B17:C19"/>
    <mergeCell ref="A22:A26"/>
    <mergeCell ref="B22:C24"/>
    <mergeCell ref="A42:A46"/>
    <mergeCell ref="A47:A51"/>
    <mergeCell ref="A52:A56"/>
    <mergeCell ref="A57:A61"/>
    <mergeCell ref="B47:C49"/>
    <mergeCell ref="B52:C54"/>
    <mergeCell ref="B57:C59"/>
    <mergeCell ref="A27:A31"/>
    <mergeCell ref="B27:C29"/>
    <mergeCell ref="A32:A36"/>
    <mergeCell ref="B32:C34"/>
    <mergeCell ref="A37:A41"/>
    <mergeCell ref="B37:C39"/>
    <mergeCell ref="B42:C44"/>
  </mergeCells>
  <printOptions/>
  <pageMargins bottom="0.5118110236220472" footer="0.0" header="0.0" left="0.3937007874015748" right="0.1968503937007874" top="0.7086614173228347"/>
  <pageSetup paperSize="9" orientation="landscape"/>
  <rowBreaks count="1" manualBreakCount="1">
    <brk id="41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6.0" topLeftCell="B7" activePane="bottomRight" state="frozen"/>
      <selection activeCell="B1" sqref="B1" pane="topRight"/>
      <selection activeCell="A7" sqref="A7" pane="bottomLeft"/>
      <selection activeCell="B7" sqref="B7" pane="bottomRight"/>
    </sheetView>
  </sheetViews>
  <sheetFormatPr customHeight="1" defaultColWidth="12.63" defaultRowHeight="15.0"/>
  <cols>
    <col customWidth="1" min="1" max="1" width="46.13"/>
    <col customWidth="1" min="2" max="13" width="12.5"/>
    <col customWidth="1" min="14" max="14" width="12.63"/>
    <col customWidth="1" min="15" max="16" width="12.5"/>
    <col customWidth="1" min="17" max="17" width="13.0"/>
    <col customWidth="1" min="18" max="18" width="7.63"/>
    <col customWidth="1" min="19" max="26" width="9.13"/>
  </cols>
  <sheetData>
    <row r="1" ht="9.75" customHeight="1">
      <c r="A1" s="64" t="s">
        <v>53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 t="s">
        <v>54</v>
      </c>
      <c r="O1" s="66" t="s">
        <v>55</v>
      </c>
      <c r="P1" s="66" t="s">
        <v>56</v>
      </c>
      <c r="Q1" s="66" t="s">
        <v>57</v>
      </c>
      <c r="R1" s="67"/>
      <c r="S1" s="67"/>
      <c r="T1" s="67"/>
      <c r="U1" s="67"/>
      <c r="V1" s="67"/>
      <c r="W1" s="67"/>
      <c r="X1" s="67"/>
      <c r="Y1" s="67"/>
      <c r="Z1" s="67"/>
    </row>
    <row r="2" ht="9.75" customHeight="1">
      <c r="A2" s="68"/>
      <c r="B2" s="69">
        <v>46023.0</v>
      </c>
      <c r="C2" s="69">
        <v>46054.0</v>
      </c>
      <c r="D2" s="69">
        <v>46082.0</v>
      </c>
      <c r="E2" s="69">
        <v>46113.0</v>
      </c>
      <c r="F2" s="69">
        <v>46143.0</v>
      </c>
      <c r="G2" s="69">
        <v>46174.0</v>
      </c>
      <c r="H2" s="69">
        <v>46204.0</v>
      </c>
      <c r="I2" s="69">
        <v>46235.0</v>
      </c>
      <c r="J2" s="69">
        <v>46266.0</v>
      </c>
      <c r="K2" s="69">
        <v>46296.0</v>
      </c>
      <c r="L2" s="69">
        <v>46327.0</v>
      </c>
      <c r="M2" s="69">
        <v>46357.0</v>
      </c>
      <c r="N2" s="70">
        <v>2026.0</v>
      </c>
      <c r="O2" s="70">
        <v>2027.0</v>
      </c>
      <c r="P2" s="70">
        <v>2028.0</v>
      </c>
      <c r="Q2" s="70">
        <v>2029.0</v>
      </c>
      <c r="R2" s="71"/>
      <c r="S2" s="71"/>
      <c r="T2" s="71"/>
      <c r="U2" s="71"/>
      <c r="V2" s="71"/>
      <c r="W2" s="71"/>
      <c r="X2" s="71"/>
      <c r="Y2" s="71"/>
      <c r="Z2" s="71"/>
    </row>
    <row r="3" ht="9.7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73"/>
      <c r="P3" s="73"/>
      <c r="Q3" s="73"/>
      <c r="R3" s="74"/>
      <c r="S3" s="74"/>
      <c r="T3" s="74"/>
      <c r="U3" s="74"/>
      <c r="V3" s="74"/>
      <c r="W3" s="74"/>
      <c r="X3" s="74"/>
      <c r="Y3" s="74"/>
      <c r="Z3" s="74"/>
    </row>
    <row r="4" ht="9.75" customHeight="1">
      <c r="A4" s="75" t="s">
        <v>58</v>
      </c>
      <c r="B4" s="76" t="str">
        <f>Bilanss!B6</f>
        <v/>
      </c>
      <c r="C4" s="76">
        <f t="shared" ref="C4:M4" si="1">B97</f>
        <v>0</v>
      </c>
      <c r="D4" s="76">
        <f t="shared" si="1"/>
        <v>0</v>
      </c>
      <c r="E4" s="76">
        <f t="shared" si="1"/>
        <v>0</v>
      </c>
      <c r="F4" s="76">
        <f t="shared" si="1"/>
        <v>0</v>
      </c>
      <c r="G4" s="76">
        <f t="shared" si="1"/>
        <v>0</v>
      </c>
      <c r="H4" s="76">
        <f t="shared" si="1"/>
        <v>0</v>
      </c>
      <c r="I4" s="76">
        <f t="shared" si="1"/>
        <v>0</v>
      </c>
      <c r="J4" s="76">
        <f t="shared" si="1"/>
        <v>0</v>
      </c>
      <c r="K4" s="76">
        <f t="shared" si="1"/>
        <v>0</v>
      </c>
      <c r="L4" s="76">
        <f t="shared" si="1"/>
        <v>0</v>
      </c>
      <c r="M4" s="76">
        <f t="shared" si="1"/>
        <v>0</v>
      </c>
      <c r="N4" s="77" t="str">
        <f>B4</f>
        <v/>
      </c>
      <c r="O4" s="77">
        <f t="shared" ref="O4:Q4" si="2">N97</f>
        <v>0</v>
      </c>
      <c r="P4" s="77">
        <f t="shared" si="2"/>
        <v>0</v>
      </c>
      <c r="Q4" s="77">
        <f t="shared" si="2"/>
        <v>0</v>
      </c>
      <c r="R4" s="71"/>
      <c r="S4" s="71"/>
      <c r="T4" s="71"/>
      <c r="U4" s="71"/>
      <c r="V4" s="71"/>
      <c r="W4" s="71"/>
      <c r="X4" s="71"/>
      <c r="Y4" s="71"/>
      <c r="Z4" s="71"/>
    </row>
    <row r="5" ht="9.75" customHeight="1">
      <c r="A5" s="78"/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66"/>
      <c r="O5" s="66"/>
      <c r="P5" s="66"/>
      <c r="Q5" s="66"/>
      <c r="R5" s="71"/>
      <c r="S5" s="71"/>
      <c r="T5" s="71"/>
      <c r="U5" s="71"/>
      <c r="V5" s="71"/>
      <c r="W5" s="71"/>
      <c r="X5" s="71"/>
      <c r="Y5" s="71"/>
      <c r="Z5" s="71"/>
    </row>
    <row r="6" ht="9.75" customHeight="1">
      <c r="A6" s="81"/>
      <c r="B6" s="82">
        <f t="shared" ref="B6:M6" si="3">IF(B7&gt;0,1,0)</f>
        <v>0</v>
      </c>
      <c r="C6" s="82">
        <f t="shared" si="3"/>
        <v>0</v>
      </c>
      <c r="D6" s="82">
        <f t="shared" si="3"/>
        <v>0</v>
      </c>
      <c r="E6" s="82">
        <f t="shared" si="3"/>
        <v>0</v>
      </c>
      <c r="F6" s="82">
        <f t="shared" si="3"/>
        <v>0</v>
      </c>
      <c r="G6" s="82">
        <f t="shared" si="3"/>
        <v>0</v>
      </c>
      <c r="H6" s="82">
        <f t="shared" si="3"/>
        <v>0</v>
      </c>
      <c r="I6" s="82">
        <f t="shared" si="3"/>
        <v>0</v>
      </c>
      <c r="J6" s="82">
        <f t="shared" si="3"/>
        <v>0</v>
      </c>
      <c r="K6" s="82">
        <f t="shared" si="3"/>
        <v>0</v>
      </c>
      <c r="L6" s="82">
        <f t="shared" si="3"/>
        <v>0</v>
      </c>
      <c r="M6" s="82">
        <f t="shared" si="3"/>
        <v>0</v>
      </c>
      <c r="N6" s="83">
        <f t="shared" ref="N6:N7" si="4">SUM(B6:M6)</f>
        <v>0</v>
      </c>
      <c r="O6" s="84"/>
      <c r="P6" s="84"/>
      <c r="Q6" s="84"/>
      <c r="R6" s="81"/>
      <c r="S6" s="81"/>
      <c r="T6" s="81"/>
      <c r="U6" s="81"/>
      <c r="V6" s="81"/>
      <c r="W6" s="81"/>
      <c r="X6" s="81"/>
      <c r="Y6" s="81"/>
      <c r="Z6" s="81"/>
    </row>
    <row r="7" ht="9.75" customHeight="1">
      <c r="A7" s="85" t="s">
        <v>59</v>
      </c>
      <c r="B7" s="86">
        <f>Tooted!F3</f>
        <v>0</v>
      </c>
      <c r="C7" s="86">
        <f>Tooted!G3</f>
        <v>0</v>
      </c>
      <c r="D7" s="86">
        <f>Tooted!H3</f>
        <v>0</v>
      </c>
      <c r="E7" s="86">
        <f>Tooted!I3</f>
        <v>0</v>
      </c>
      <c r="F7" s="86">
        <f>Tooted!J3</f>
        <v>0</v>
      </c>
      <c r="G7" s="86">
        <f>Tooted!K3</f>
        <v>0</v>
      </c>
      <c r="H7" s="86">
        <f>Tooted!L3</f>
        <v>0</v>
      </c>
      <c r="I7" s="86">
        <f>Tooted!M3</f>
        <v>0</v>
      </c>
      <c r="J7" s="86">
        <f>Tooted!N3</f>
        <v>0</v>
      </c>
      <c r="K7" s="86">
        <f>Tooted!O3</f>
        <v>0</v>
      </c>
      <c r="L7" s="86">
        <f>Tooted!P3</f>
        <v>0</v>
      </c>
      <c r="M7" s="86">
        <f>Tooted!Q3</f>
        <v>0</v>
      </c>
      <c r="N7" s="87">
        <f t="shared" si="4"/>
        <v>0</v>
      </c>
      <c r="O7" s="87">
        <f>Tooted!S3</f>
        <v>0</v>
      </c>
      <c r="P7" s="87">
        <f>Tooted!T3</f>
        <v>0</v>
      </c>
      <c r="Q7" s="87">
        <f>Tooted!U3</f>
        <v>0</v>
      </c>
      <c r="R7" s="88"/>
      <c r="S7" s="88"/>
      <c r="T7" s="88"/>
      <c r="U7" s="88"/>
      <c r="V7" s="88"/>
      <c r="W7" s="88"/>
      <c r="X7" s="88"/>
      <c r="Y7" s="88"/>
      <c r="Z7" s="88"/>
    </row>
    <row r="8" ht="9.75" customHeight="1">
      <c r="A8" s="89" t="s">
        <v>33</v>
      </c>
      <c r="B8" s="90">
        <f t="shared" ref="B8:Q8" si="5">IF(B9&gt;0,B9/B7,0)</f>
        <v>0</v>
      </c>
      <c r="C8" s="90">
        <f t="shared" si="5"/>
        <v>0</v>
      </c>
      <c r="D8" s="90">
        <f t="shared" si="5"/>
        <v>0</v>
      </c>
      <c r="E8" s="90">
        <f t="shared" si="5"/>
        <v>0</v>
      </c>
      <c r="F8" s="90">
        <f t="shared" si="5"/>
        <v>0</v>
      </c>
      <c r="G8" s="90">
        <f t="shared" si="5"/>
        <v>0</v>
      </c>
      <c r="H8" s="90">
        <f t="shared" si="5"/>
        <v>0</v>
      </c>
      <c r="I8" s="90">
        <f t="shared" si="5"/>
        <v>0</v>
      </c>
      <c r="J8" s="90">
        <f t="shared" si="5"/>
        <v>0</v>
      </c>
      <c r="K8" s="90">
        <f t="shared" si="5"/>
        <v>0</v>
      </c>
      <c r="L8" s="90">
        <f t="shared" si="5"/>
        <v>0</v>
      </c>
      <c r="M8" s="90">
        <f t="shared" si="5"/>
        <v>0</v>
      </c>
      <c r="N8" s="90">
        <f t="shared" si="5"/>
        <v>0</v>
      </c>
      <c r="O8" s="90">
        <f t="shared" si="5"/>
        <v>0</v>
      </c>
      <c r="P8" s="90">
        <f t="shared" si="5"/>
        <v>0</v>
      </c>
      <c r="Q8" s="90">
        <f t="shared" si="5"/>
        <v>0</v>
      </c>
      <c r="R8" s="88"/>
      <c r="S8" s="88"/>
      <c r="T8" s="88"/>
      <c r="U8" s="88"/>
      <c r="V8" s="88"/>
      <c r="W8" s="88"/>
      <c r="X8" s="88"/>
      <c r="Y8" s="88"/>
      <c r="Z8" s="88"/>
    </row>
    <row r="9" ht="9.75" customHeight="1">
      <c r="A9" s="89" t="s">
        <v>60</v>
      </c>
      <c r="B9" s="86">
        <f>Tooted!F10</f>
        <v>0</v>
      </c>
      <c r="C9" s="86">
        <f>Tooted!G10</f>
        <v>0</v>
      </c>
      <c r="D9" s="86">
        <f>Tooted!H10</f>
        <v>0</v>
      </c>
      <c r="E9" s="86">
        <f>Tooted!I10</f>
        <v>0</v>
      </c>
      <c r="F9" s="86">
        <f>Tooted!J10</f>
        <v>0</v>
      </c>
      <c r="G9" s="86">
        <f>Tooted!K10</f>
        <v>0</v>
      </c>
      <c r="H9" s="86">
        <f>Tooted!L10</f>
        <v>0</v>
      </c>
      <c r="I9" s="86">
        <f>Tooted!M10</f>
        <v>0</v>
      </c>
      <c r="J9" s="86">
        <f>Tooted!N10</f>
        <v>0</v>
      </c>
      <c r="K9" s="86">
        <f>Tooted!O10</f>
        <v>0</v>
      </c>
      <c r="L9" s="86">
        <f>Tooted!P10</f>
        <v>0</v>
      </c>
      <c r="M9" s="86">
        <f>Tooted!Q10</f>
        <v>0</v>
      </c>
      <c r="N9" s="87">
        <f t="shared" ref="N9:N10" si="6">SUM(B9:M9)</f>
        <v>0</v>
      </c>
      <c r="O9" s="87">
        <f>Tooted!S10</f>
        <v>0</v>
      </c>
      <c r="P9" s="87">
        <f>Tooted!T10</f>
        <v>0</v>
      </c>
      <c r="Q9" s="87">
        <f>Tooted!U10</f>
        <v>0</v>
      </c>
      <c r="R9" s="88"/>
      <c r="S9" s="88"/>
      <c r="T9" s="88"/>
      <c r="U9" s="88"/>
      <c r="V9" s="88"/>
      <c r="W9" s="88"/>
      <c r="X9" s="88"/>
      <c r="Y9" s="88"/>
      <c r="Z9" s="88"/>
    </row>
    <row r="10" ht="9.75" customHeight="1">
      <c r="A10" s="91" t="s">
        <v>61</v>
      </c>
      <c r="B10" s="92">
        <f>Tooted!F2</f>
        <v>0</v>
      </c>
      <c r="C10" s="92">
        <f>Tooted!G2</f>
        <v>0</v>
      </c>
      <c r="D10" s="92">
        <f>Tooted!H2</f>
        <v>0</v>
      </c>
      <c r="E10" s="92">
        <f>Tooted!I2</f>
        <v>0</v>
      </c>
      <c r="F10" s="92">
        <f>Tooted!J2</f>
        <v>0</v>
      </c>
      <c r="G10" s="92">
        <f>Tooted!K2</f>
        <v>0</v>
      </c>
      <c r="H10" s="92">
        <f>Tooted!L2</f>
        <v>0</v>
      </c>
      <c r="I10" s="92">
        <f>Tooted!M2</f>
        <v>0</v>
      </c>
      <c r="J10" s="92">
        <f>Tooted!N2</f>
        <v>0</v>
      </c>
      <c r="K10" s="92">
        <f>Tooted!O2</f>
        <v>0</v>
      </c>
      <c r="L10" s="92">
        <f>Tooted!P2</f>
        <v>0</v>
      </c>
      <c r="M10" s="92">
        <f>Tooted!Q2</f>
        <v>0</v>
      </c>
      <c r="N10" s="93">
        <f t="shared" si="6"/>
        <v>0</v>
      </c>
      <c r="O10" s="93">
        <f>Tooted!S2</f>
        <v>0</v>
      </c>
      <c r="P10" s="93">
        <f>Tooted!T2</f>
        <v>0</v>
      </c>
      <c r="Q10" s="93">
        <f>Tooted!U2</f>
        <v>0</v>
      </c>
      <c r="R10" s="88"/>
      <c r="S10" s="88"/>
      <c r="T10" s="88"/>
      <c r="U10" s="88"/>
      <c r="V10" s="88"/>
      <c r="W10" s="88"/>
      <c r="X10" s="88"/>
      <c r="Y10" s="88"/>
      <c r="Z10" s="88"/>
    </row>
    <row r="11" ht="9.75" customHeight="1">
      <c r="A11" s="91" t="s">
        <v>62</v>
      </c>
      <c r="B11" s="92">
        <f>Tooted!F4</f>
        <v>0</v>
      </c>
      <c r="C11" s="92">
        <f>Tooted!G4</f>
        <v>0</v>
      </c>
      <c r="D11" s="92">
        <f>Tooted!H4</f>
        <v>0</v>
      </c>
      <c r="E11" s="92">
        <f>Tooted!I4</f>
        <v>0</v>
      </c>
      <c r="F11" s="92">
        <f>Tooted!J4</f>
        <v>0</v>
      </c>
      <c r="G11" s="92">
        <f>Tooted!K4</f>
        <v>0</v>
      </c>
      <c r="H11" s="92">
        <f>Tooted!L4</f>
        <v>0</v>
      </c>
      <c r="I11" s="92">
        <f>Tooted!M4</f>
        <v>0</v>
      </c>
      <c r="J11" s="92">
        <f>Tooted!N4</f>
        <v>0</v>
      </c>
      <c r="K11" s="92">
        <f>Tooted!O4</f>
        <v>0</v>
      </c>
      <c r="L11" s="92">
        <f>Tooted!P4</f>
        <v>0</v>
      </c>
      <c r="M11" s="92">
        <f>Tooted!Q4</f>
        <v>0</v>
      </c>
      <c r="N11" s="93">
        <f>IF(N7&gt;0,N7/N10,0)</f>
        <v>0</v>
      </c>
      <c r="O11" s="93">
        <f>Tooted!S4</f>
        <v>0</v>
      </c>
      <c r="P11" s="93">
        <f>Tooted!T4</f>
        <v>0</v>
      </c>
      <c r="Q11" s="93">
        <f>Tooted!U4</f>
        <v>0</v>
      </c>
      <c r="R11" s="88"/>
      <c r="S11" s="88"/>
      <c r="T11" s="88"/>
      <c r="U11" s="88"/>
      <c r="V11" s="88"/>
      <c r="W11" s="88"/>
      <c r="X11" s="88"/>
      <c r="Y11" s="88"/>
      <c r="Z11" s="88"/>
    </row>
    <row r="12" ht="9.75" customHeight="1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6"/>
      <c r="O12" s="96"/>
      <c r="P12" s="96"/>
      <c r="Q12" s="96"/>
      <c r="R12" s="94"/>
      <c r="S12" s="94"/>
      <c r="T12" s="94"/>
      <c r="U12" s="94"/>
      <c r="V12" s="94"/>
      <c r="W12" s="94"/>
      <c r="X12" s="94"/>
      <c r="Y12" s="94"/>
      <c r="Z12" s="94"/>
    </row>
    <row r="13" ht="9.75" customHeight="1">
      <c r="A13" s="97" t="s">
        <v>63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96"/>
      <c r="P13" s="96"/>
      <c r="Q13" s="96"/>
      <c r="R13" s="94"/>
      <c r="S13" s="94"/>
      <c r="T13" s="94"/>
      <c r="U13" s="94"/>
      <c r="V13" s="94"/>
      <c r="W13" s="94"/>
      <c r="X13" s="94"/>
      <c r="Y13" s="94"/>
      <c r="Z13" s="94"/>
    </row>
    <row r="14" ht="9.75" customHeight="1">
      <c r="A14" s="85" t="s">
        <v>64</v>
      </c>
      <c r="B14" s="92">
        <f>B7-(B7*'Algandmed '!$B3/100)</f>
        <v>0</v>
      </c>
      <c r="C14" s="92">
        <f>IF(C7&gt;0,(C7-(C7*'Algandmed '!$B3/100)+(B7*'Algandmed '!$B3/100)),(B7*'Algandmed '!$B3/100))</f>
        <v>0</v>
      </c>
      <c r="D14" s="92">
        <f>IF(D7&gt;0,(D7-(D7*'Algandmed '!$B3/100)+(C7*'Algandmed '!$B3/100)),(C7*'Algandmed '!$B3/100))</f>
        <v>0</v>
      </c>
      <c r="E14" s="92">
        <f>IF(E7&gt;0,(E7-(E7*'Algandmed '!$B3/100)+(D7*'Algandmed '!$B3/100)),(D7*'Algandmed '!$B3/100))</f>
        <v>0</v>
      </c>
      <c r="F14" s="92">
        <f>IF(F7&gt;0,(F7-(F7*'Algandmed '!$B3/100)+(E7*'Algandmed '!$B3/100)),(E7*'Algandmed '!$B3/100))</f>
        <v>0</v>
      </c>
      <c r="G14" s="92">
        <f>IF(G7&gt;0,(G7-(G7*'Algandmed '!$B3/100)+(F7*'Algandmed '!$B3/100)),(F7*'Algandmed '!$B3/100))</f>
        <v>0</v>
      </c>
      <c r="H14" s="92">
        <f>IF(H7&gt;0,(H7-(H7*'Algandmed '!$B3/100)+(G7*'Algandmed '!$B3/100)),(G7*'Algandmed '!$B3/100))</f>
        <v>0</v>
      </c>
      <c r="I14" s="92">
        <f>IF(I7&gt;0,(I7-(I7*'Algandmed '!$B3/100)+(H7*'Algandmed '!$B3/100)),(H7*'Algandmed '!$B3/100))</f>
        <v>0</v>
      </c>
      <c r="J14" s="92">
        <f>IF(J7&gt;0,(J7-(J7*'Algandmed '!$B3/100)+(I7*'Algandmed '!$B3/100)),(I7*'Algandmed '!$B3/100))</f>
        <v>0</v>
      </c>
      <c r="K14" s="92">
        <f>IF(K7&gt;0,(K7-(K7*'Algandmed '!$B3/100)+(J7*'Algandmed '!$B3/100)),(J7*'Algandmed '!$B3/100))</f>
        <v>0</v>
      </c>
      <c r="L14" s="92">
        <f>IF(L7&gt;0,(L7-(L7*'Algandmed '!$B3/100)+(K7*'Algandmed '!$B3/100)),(K7*'Algandmed '!$B3/100))</f>
        <v>0</v>
      </c>
      <c r="M14" s="92">
        <f>IF(M7&gt;0,(M7-(M7*'Algandmed '!$B3/100)+(L7*'Algandmed '!$B3/100)),(L7*'Algandmed '!$B3/100))</f>
        <v>0</v>
      </c>
      <c r="N14" s="93">
        <f t="shared" ref="N14:N29" si="7">SUM(B14:M14)</f>
        <v>0</v>
      </c>
      <c r="O14" s="93">
        <f>(M7*'Algandmed '!$B3/100)+O7/12*11+((O7/12)*(1-'Algandmed '!$C3/100))</f>
        <v>0</v>
      </c>
      <c r="P14" s="93">
        <f>P7/12*11+(P7/12-((P7/12)*'Algandmed '!$C3/100)+((O7/12)*'Algandmed '!$D3/100))</f>
        <v>0</v>
      </c>
      <c r="Q14" s="93">
        <f>Q7/12*11+(Q7/12-((Q7/12)*'Algandmed '!$D3/100)+((P7/12)*'Algandmed '!$E3/100))</f>
        <v>0</v>
      </c>
      <c r="R14" s="94"/>
      <c r="S14" s="94"/>
      <c r="T14" s="94"/>
      <c r="U14" s="94"/>
      <c r="V14" s="94"/>
      <c r="W14" s="94"/>
      <c r="X14" s="94"/>
      <c r="Y14" s="94"/>
      <c r="Z14" s="94"/>
    </row>
    <row r="15" ht="9.75" customHeight="1">
      <c r="A15" s="98" t="s">
        <v>65</v>
      </c>
      <c r="B15" s="92">
        <f>IF('Algandmed '!$B2="jah",B14*B8,0)</f>
        <v>0</v>
      </c>
      <c r="C15" s="92">
        <f>IF('Algandmed '!$B2="jah",C14*C8,0)</f>
        <v>0</v>
      </c>
      <c r="D15" s="92">
        <f>IF('Algandmed '!$B2="jah",D14*D8,0)</f>
        <v>0</v>
      </c>
      <c r="E15" s="92">
        <f>IF('Algandmed '!$B2="jah",E14*E8,0)</f>
        <v>0</v>
      </c>
      <c r="F15" s="92">
        <f>IF('Algandmed '!$B2="jah",F14*F8,0)</f>
        <v>0</v>
      </c>
      <c r="G15" s="92">
        <f>IF('Algandmed '!$B2="jah",G14*G8,0)</f>
        <v>0</v>
      </c>
      <c r="H15" s="92">
        <f>IF('Algandmed '!$B2="jah",H14*H8,0)</f>
        <v>0</v>
      </c>
      <c r="I15" s="92">
        <f>IF('Algandmed '!$B2="jah",I14*I8,0)</f>
        <v>0</v>
      </c>
      <c r="J15" s="92">
        <f>IF('Algandmed '!$B2="jah",J14*J8,0)</f>
        <v>0</v>
      </c>
      <c r="K15" s="92">
        <f>IF('Algandmed '!$B2="jah",K14*K8,0)</f>
        <v>0</v>
      </c>
      <c r="L15" s="92">
        <f>IF('Algandmed '!$B2="jah",L14*L8,0)</f>
        <v>0</v>
      </c>
      <c r="M15" s="92">
        <f>IF('Algandmed '!$B2="jah",M14*M8,0)</f>
        <v>0</v>
      </c>
      <c r="N15" s="93">
        <f t="shared" si="7"/>
        <v>0</v>
      </c>
      <c r="O15" s="93">
        <f>IF('Algandmed '!C2="jah",O14*O8,0)</f>
        <v>0</v>
      </c>
      <c r="P15" s="93">
        <f>IF('Algandmed '!D2="jah",P14*P8,0)</f>
        <v>0</v>
      </c>
      <c r="Q15" s="93">
        <f>IF('Algandmed '!E2="jah",Q14*Q8,0)</f>
        <v>0</v>
      </c>
      <c r="R15" s="94"/>
      <c r="S15" s="94"/>
      <c r="T15" s="94"/>
      <c r="U15" s="94"/>
      <c r="V15" s="94"/>
      <c r="W15" s="94"/>
      <c r="X15" s="94"/>
      <c r="Y15" s="94"/>
      <c r="Z15" s="94"/>
    </row>
    <row r="16" ht="9.75" customHeight="1">
      <c r="A16" s="99" t="s">
        <v>66</v>
      </c>
      <c r="B16" s="92">
        <f>IF('Algandmed '!$B2="jah",Tooted!F9-Tooted!F9*'Algandmed '!$B3/100,0)</f>
        <v>0</v>
      </c>
      <c r="C16" s="92">
        <f>IF('Algandmed '!$B2="jah",Tooted!G9-Tooted!G9*'Algandmed '!$B3/100+Tooted!F9*'Algandmed '!$B3/100,0)</f>
        <v>0</v>
      </c>
      <c r="D16" s="92">
        <f>IF('Algandmed '!$B2="jah",Tooted!H9-Tooted!H9*'Algandmed '!$B3/100+Tooted!G9*'Algandmed '!$B3/100,0)</f>
        <v>0</v>
      </c>
      <c r="E16" s="92">
        <f>IF('Algandmed '!$B2="jah",Tooted!I9-Tooted!I9*'Algandmed '!$B3/100+Tooted!H9*'Algandmed '!$B3/100,0)</f>
        <v>0</v>
      </c>
      <c r="F16" s="92">
        <f>IF('Algandmed '!$B2="jah",Tooted!J9-Tooted!J9*'Algandmed '!$B3/100+Tooted!I9*'Algandmed '!$B3/100,0)</f>
        <v>0</v>
      </c>
      <c r="G16" s="92">
        <f>IF('Algandmed '!$B2="jah",Tooted!K9-Tooted!K9*'Algandmed '!$B3/100+Tooted!J9*'Algandmed '!$B3/100,0)</f>
        <v>0</v>
      </c>
      <c r="H16" s="92">
        <f>IF('Algandmed '!$B2="jah",Tooted!L9-Tooted!L9*'Algandmed '!$B3/100+Tooted!K9*'Algandmed '!$B3/100,0)</f>
        <v>0</v>
      </c>
      <c r="I16" s="92">
        <f>IF('Algandmed '!$B2="jah",Tooted!M9-Tooted!M9*'Algandmed '!$B3/100+Tooted!L9*'Algandmed '!$B3/100,0)</f>
        <v>0</v>
      </c>
      <c r="J16" s="92">
        <f>IF('Algandmed '!$B2="jah",Tooted!N9-Tooted!N9*'Algandmed '!$B3/100+Tooted!M9*'Algandmed '!$B3/100,0)</f>
        <v>0</v>
      </c>
      <c r="K16" s="92">
        <f>IF('Algandmed '!$B2="jah",Tooted!O9-Tooted!O9*'Algandmed '!$B3/100+Tooted!N9*'Algandmed '!$B3/100,0)</f>
        <v>0</v>
      </c>
      <c r="L16" s="92">
        <f>IF('Algandmed '!$B2="jah",Tooted!P9-Tooted!P9*'Algandmed '!$B3/100+Tooted!O9*'Algandmed '!$B3/100,0)</f>
        <v>0</v>
      </c>
      <c r="M16" s="92">
        <f>IF('Algandmed '!$B2="jah",Tooted!Q9-Tooted!Q9*'Algandmed '!$B3/100+Tooted!P9*'Algandmed '!$B3/100,0)</f>
        <v>0</v>
      </c>
      <c r="N16" s="93">
        <f t="shared" si="7"/>
        <v>0</v>
      </c>
      <c r="O16" s="93">
        <f>IF('Algandmed '!C2="jah",Tooted!S9-Tooted!S9*'Algandmed '!C3/100+Tooted!Q9*'Algandmed '!B3/100,0)</f>
        <v>0</v>
      </c>
      <c r="P16" s="93">
        <f>IF('Algandmed '!D2="jah",Tooted!T9-Tooted!T9*'Algandmed '!D3/100+Tooted!S9*'Algandmed '!C3/100,0)</f>
        <v>0</v>
      </c>
      <c r="Q16" s="93">
        <f>IF('Algandmed '!E2="jah",Tooted!U9-Tooted!U9*'Algandmed '!E3/100+Tooted!T9*'Algandmed '!D3/100,0)</f>
        <v>0</v>
      </c>
      <c r="R16" s="94"/>
      <c r="S16" s="94"/>
      <c r="T16" s="94"/>
      <c r="U16" s="94"/>
      <c r="V16" s="94"/>
      <c r="W16" s="94"/>
      <c r="X16" s="94"/>
      <c r="Y16" s="94"/>
      <c r="Z16" s="94"/>
    </row>
    <row r="17" ht="9.75" customHeight="1">
      <c r="A17" s="99" t="s">
        <v>67</v>
      </c>
      <c r="B17" s="92">
        <f>IF(AND('Algandmed '!$B2="jah",SUM(B15:B16)&gt;=0),B14-SUM(B15:B16),0)</f>
        <v>0</v>
      </c>
      <c r="C17" s="92">
        <f>IF(AND('Algandmed '!$B2="jah",SUM(C15:C16)&gt;=0),C14-SUM(C15:C16),0)</f>
        <v>0</v>
      </c>
      <c r="D17" s="92">
        <f>IF(AND('Algandmed '!$B2="jah",SUM(D15:D16)&gt;=0),D14-SUM(D15:D16),0)</f>
        <v>0</v>
      </c>
      <c r="E17" s="92">
        <f>IF(AND('Algandmed '!$B2="jah",SUM(E15:E16)&gt;=0),E14-SUM(E15:E16),0)</f>
        <v>0</v>
      </c>
      <c r="F17" s="92">
        <f>IF(AND('Algandmed '!$B2="jah",SUM(F15:F16)&gt;=0),F14-SUM(F15:F16),0)</f>
        <v>0</v>
      </c>
      <c r="G17" s="92">
        <f>IF(AND('Algandmed '!$B2="jah",SUM(G15:G16)&gt;=0),G14-SUM(G15:G16),0)</f>
        <v>0</v>
      </c>
      <c r="H17" s="92">
        <f>IF(AND('Algandmed '!$B2="jah",SUM(H15:H16)&gt;=0),H14-SUM(H15:H16),0)</f>
        <v>0</v>
      </c>
      <c r="I17" s="92">
        <f>IF(AND('Algandmed '!$B2="jah",SUM(I15:I16)&gt;=0),I14-SUM(I15:I16),0)</f>
        <v>0</v>
      </c>
      <c r="J17" s="92">
        <f>IF(AND('Algandmed '!$B2="jah",SUM(J15:J16)&gt;=0),J14-SUM(J15:J16),0)</f>
        <v>0</v>
      </c>
      <c r="K17" s="92">
        <f>IF(AND('Algandmed '!$B2="jah",SUM(K15:K16)&gt;=0),K14-SUM(K15:K16),0)</f>
        <v>0</v>
      </c>
      <c r="L17" s="92">
        <f>IF(AND('Algandmed '!$B2="jah",SUM(L15:L16)&gt;=0),L14-SUM(L15:L16),0)</f>
        <v>0</v>
      </c>
      <c r="M17" s="92">
        <f>IF(AND('Algandmed '!$B2="jah",SUM(M15:M16)&gt;=0),M14-SUM(M15:M16),0)</f>
        <v>0</v>
      </c>
      <c r="N17" s="93">
        <f t="shared" si="7"/>
        <v>0</v>
      </c>
      <c r="O17" s="93">
        <f>IF(AND('Algandmed '!C2="jah",SUM(O15:O16)&gt;=0),O14-SUM(O15:O16),0)</f>
        <v>0</v>
      </c>
      <c r="P17" s="93">
        <f>IF(AND('Algandmed '!D2="jah",SUM(P15:P16)&gt;=0),P14-SUM(P15:P16),0)</f>
        <v>0</v>
      </c>
      <c r="Q17" s="93">
        <f>IF(AND('Algandmed '!E2="jah",SUM(Q15:Q16)&gt;=0),Q14-SUM(Q15:Q16),0)</f>
        <v>0</v>
      </c>
      <c r="R17" s="94"/>
      <c r="S17" s="94"/>
      <c r="T17" s="94"/>
      <c r="U17" s="94"/>
      <c r="V17" s="94"/>
      <c r="W17" s="94"/>
      <c r="X17" s="94"/>
      <c r="Y17" s="94"/>
      <c r="Z17" s="94"/>
    </row>
    <row r="18" ht="9.75" customHeight="1">
      <c r="A18" s="85" t="s">
        <v>68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93">
        <f t="shared" si="7"/>
        <v>0</v>
      </c>
      <c r="O18" s="101"/>
      <c r="P18" s="101"/>
      <c r="Q18" s="101"/>
      <c r="R18" s="88"/>
      <c r="S18" s="88"/>
      <c r="T18" s="88"/>
      <c r="U18" s="88"/>
      <c r="V18" s="88"/>
      <c r="W18" s="88"/>
      <c r="X18" s="88"/>
      <c r="Y18" s="88"/>
      <c r="Z18" s="88"/>
    </row>
    <row r="19" ht="9.75" customHeight="1">
      <c r="A19" s="102" t="s">
        <v>69</v>
      </c>
      <c r="B19" s="92">
        <f>IF('Algandmed '!$B2="jah",ROUND(B17*0.2+B16*0.09,0),0)</f>
        <v>0</v>
      </c>
      <c r="C19" s="92">
        <f>IF('Algandmed '!$B2="jah",ROUND(C17*0.2+C16*0.09,0),0)</f>
        <v>0</v>
      </c>
      <c r="D19" s="92">
        <f>IF('Algandmed '!$B2="jah",ROUND(D17*0.2+D16*0.09,0),0)</f>
        <v>0</v>
      </c>
      <c r="E19" s="92">
        <f>IF('Algandmed '!$B2="jah",ROUND(E17*0.2+E16*0.09,0),0)</f>
        <v>0</v>
      </c>
      <c r="F19" s="92">
        <f>IF('Algandmed '!$B2="jah",ROUND(F17*0.2+F16*0.09,0),0)</f>
        <v>0</v>
      </c>
      <c r="G19" s="92">
        <f>IF('Algandmed '!$B2="jah",ROUND(G17*0.2+G16*0.09,0),0)</f>
        <v>0</v>
      </c>
      <c r="H19" s="92">
        <f>IF('Algandmed '!$B2="jah",ROUND(H17*0.2+H16*0.09,0),0)</f>
        <v>0</v>
      </c>
      <c r="I19" s="92">
        <f>IF('Algandmed '!$B2="jah",ROUND(I17*0.2+I16*0.09,0),0)</f>
        <v>0</v>
      </c>
      <c r="J19" s="92">
        <f>IF('Algandmed '!$B2="jah",ROUND(J17*0.2+J16*0.09,0),0)</f>
        <v>0</v>
      </c>
      <c r="K19" s="92">
        <f>IF('Algandmed '!$B2="jah",ROUND(K17*0.2+K16*0.09,0),0)</f>
        <v>0</v>
      </c>
      <c r="L19" s="92">
        <f>IF('Algandmed '!$B2="jah",ROUND(L17*0.2+L16*0.09,0),0)</f>
        <v>0</v>
      </c>
      <c r="M19" s="92">
        <f>IF('Algandmed '!$B2="jah",ROUND(M17*0.2+M16*0.09,0),0)</f>
        <v>0</v>
      </c>
      <c r="N19" s="93">
        <f t="shared" si="7"/>
        <v>0</v>
      </c>
      <c r="O19" s="93">
        <f>IF('Algandmed '!$C2="jah",ROUND(O17*0.2+O16*0.09,0),0)</f>
        <v>0</v>
      </c>
      <c r="P19" s="93">
        <f>IF('Algandmed '!$D2="jah",ROUND(P17*0.2+P16*0.09,0),0)</f>
        <v>0</v>
      </c>
      <c r="Q19" s="93">
        <f>IF('Algandmed '!$E2="jah",ROUND(Q17*0.2+Q16*0.09,0),0)</f>
        <v>0</v>
      </c>
      <c r="R19" s="88"/>
      <c r="S19" s="88"/>
      <c r="T19" s="88"/>
      <c r="U19" s="88"/>
      <c r="V19" s="88"/>
      <c r="W19" s="88"/>
      <c r="X19" s="88"/>
      <c r="Y19" s="88"/>
      <c r="Z19" s="88"/>
    </row>
    <row r="20" ht="9.75" customHeight="1">
      <c r="A20" s="85" t="s">
        <v>70</v>
      </c>
      <c r="B20" s="103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93">
        <f t="shared" si="7"/>
        <v>0</v>
      </c>
      <c r="O20" s="101"/>
      <c r="P20" s="101"/>
      <c r="Q20" s="101"/>
      <c r="R20" s="88"/>
      <c r="S20" s="88"/>
      <c r="T20" s="88"/>
      <c r="U20" s="88"/>
      <c r="V20" s="88"/>
      <c r="W20" s="88"/>
      <c r="X20" s="88"/>
      <c r="Y20" s="88"/>
      <c r="Z20" s="88"/>
    </row>
    <row r="21" ht="9.75" customHeight="1">
      <c r="A21" s="85" t="s">
        <v>71</v>
      </c>
      <c r="B21" s="103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93">
        <f t="shared" si="7"/>
        <v>0</v>
      </c>
      <c r="O21" s="101"/>
      <c r="P21" s="101"/>
      <c r="Q21" s="101"/>
      <c r="R21" s="88"/>
      <c r="S21" s="88"/>
      <c r="T21" s="88"/>
      <c r="U21" s="88"/>
      <c r="V21" s="88"/>
      <c r="W21" s="88"/>
      <c r="X21" s="88"/>
      <c r="Y21" s="88"/>
      <c r="Z21" s="88"/>
    </row>
    <row r="22" ht="9.75" customHeight="1">
      <c r="A22" s="85" t="s">
        <v>72</v>
      </c>
      <c r="B22" s="103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93">
        <f t="shared" si="7"/>
        <v>0</v>
      </c>
      <c r="O22" s="101"/>
      <c r="P22" s="101"/>
      <c r="Q22" s="101"/>
      <c r="R22" s="88"/>
      <c r="S22" s="88"/>
      <c r="T22" s="88"/>
      <c r="U22" s="88"/>
      <c r="V22" s="88"/>
      <c r="W22" s="88"/>
      <c r="X22" s="88"/>
      <c r="Y22" s="88"/>
      <c r="Z22" s="88"/>
    </row>
    <row r="23" ht="9.75" customHeight="1">
      <c r="A23" s="104" t="s">
        <v>73</v>
      </c>
      <c r="B23" s="103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93">
        <f t="shared" si="7"/>
        <v>0</v>
      </c>
      <c r="O23" s="101"/>
      <c r="P23" s="101"/>
      <c r="Q23" s="101"/>
      <c r="R23" s="88"/>
      <c r="S23" s="88"/>
      <c r="T23" s="88"/>
      <c r="U23" s="88"/>
      <c r="V23" s="88"/>
      <c r="W23" s="88"/>
      <c r="X23" s="88"/>
      <c r="Y23" s="88"/>
      <c r="Z23" s="88"/>
    </row>
    <row r="24" ht="9.75" customHeight="1">
      <c r="A24" s="104" t="s">
        <v>74</v>
      </c>
      <c r="B24" s="103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93">
        <f t="shared" si="7"/>
        <v>0</v>
      </c>
      <c r="O24" s="101"/>
      <c r="P24" s="101"/>
      <c r="Q24" s="101"/>
      <c r="R24" s="88"/>
      <c r="S24" s="88"/>
      <c r="T24" s="88"/>
      <c r="U24" s="88"/>
      <c r="V24" s="88"/>
      <c r="W24" s="88"/>
      <c r="X24" s="88"/>
      <c r="Y24" s="88"/>
      <c r="Z24" s="88"/>
    </row>
    <row r="25" ht="9.75" customHeight="1">
      <c r="A25" s="85" t="s">
        <v>75</v>
      </c>
      <c r="B25" s="103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93">
        <f t="shared" si="7"/>
        <v>0</v>
      </c>
      <c r="O25" s="101"/>
      <c r="P25" s="101"/>
      <c r="Q25" s="101"/>
      <c r="R25" s="88"/>
      <c r="S25" s="88"/>
      <c r="T25" s="88"/>
      <c r="U25" s="88"/>
      <c r="V25" s="88"/>
      <c r="W25" s="88"/>
      <c r="X25" s="88"/>
      <c r="Y25" s="88"/>
      <c r="Z25" s="88"/>
    </row>
    <row r="26" ht="9.75" customHeight="1">
      <c r="A26" s="105" t="s">
        <v>76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77">
        <f t="shared" si="7"/>
        <v>0</v>
      </c>
      <c r="O26" s="106"/>
      <c r="P26" s="106"/>
      <c r="Q26" s="106"/>
      <c r="R26" s="107"/>
      <c r="S26" s="107"/>
      <c r="T26" s="107"/>
      <c r="U26" s="107"/>
      <c r="V26" s="107"/>
      <c r="W26" s="107"/>
      <c r="X26" s="107"/>
      <c r="Y26" s="107"/>
      <c r="Z26" s="107"/>
    </row>
    <row r="27" ht="9.75" customHeight="1">
      <c r="A27" s="85" t="s">
        <v>77</v>
      </c>
      <c r="B27" s="103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93">
        <f t="shared" si="7"/>
        <v>0</v>
      </c>
      <c r="O27" s="101"/>
      <c r="P27" s="101"/>
      <c r="Q27" s="101"/>
      <c r="R27" s="88"/>
      <c r="S27" s="88"/>
      <c r="T27" s="88"/>
      <c r="U27" s="88"/>
      <c r="V27" s="88"/>
      <c r="W27" s="88"/>
      <c r="X27" s="88"/>
      <c r="Y27" s="88"/>
      <c r="Z27" s="88"/>
    </row>
    <row r="28" ht="9.75" customHeight="1">
      <c r="A28" s="85" t="s">
        <v>78</v>
      </c>
      <c r="B28" s="103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93">
        <f t="shared" si="7"/>
        <v>0</v>
      </c>
      <c r="O28" s="101"/>
      <c r="P28" s="101"/>
      <c r="Q28" s="101"/>
      <c r="R28" s="88"/>
      <c r="S28" s="88"/>
      <c r="T28" s="88"/>
      <c r="U28" s="88"/>
      <c r="V28" s="88"/>
      <c r="W28" s="88"/>
      <c r="X28" s="88"/>
      <c r="Y28" s="88"/>
      <c r="Z28" s="88"/>
    </row>
    <row r="29" ht="9.75" customHeight="1">
      <c r="A29" s="85" t="s">
        <v>79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93">
        <f t="shared" si="7"/>
        <v>0</v>
      </c>
      <c r="O29" s="101"/>
      <c r="P29" s="101"/>
      <c r="Q29" s="101"/>
      <c r="R29" s="88"/>
      <c r="S29" s="88"/>
      <c r="T29" s="88"/>
      <c r="U29" s="88"/>
      <c r="V29" s="88"/>
      <c r="W29" s="88"/>
      <c r="X29" s="88"/>
      <c r="Y29" s="88"/>
      <c r="Z29" s="88"/>
    </row>
    <row r="30" ht="9.75" customHeight="1">
      <c r="A30" s="108" t="s">
        <v>80</v>
      </c>
      <c r="B30" s="92">
        <f t="shared" ref="B30:M30" si="8">B14+SUM(B18:B29)</f>
        <v>0</v>
      </c>
      <c r="C30" s="92">
        <f t="shared" si="8"/>
        <v>0</v>
      </c>
      <c r="D30" s="92">
        <f t="shared" si="8"/>
        <v>0</v>
      </c>
      <c r="E30" s="92">
        <f t="shared" si="8"/>
        <v>0</v>
      </c>
      <c r="F30" s="92">
        <f t="shared" si="8"/>
        <v>0</v>
      </c>
      <c r="G30" s="92">
        <f t="shared" si="8"/>
        <v>0</v>
      </c>
      <c r="H30" s="92">
        <f t="shared" si="8"/>
        <v>0</v>
      </c>
      <c r="I30" s="92">
        <f t="shared" si="8"/>
        <v>0</v>
      </c>
      <c r="J30" s="92">
        <f t="shared" si="8"/>
        <v>0</v>
      </c>
      <c r="K30" s="92">
        <f t="shared" si="8"/>
        <v>0</v>
      </c>
      <c r="L30" s="92">
        <f t="shared" si="8"/>
        <v>0</v>
      </c>
      <c r="M30" s="92">
        <f t="shared" si="8"/>
        <v>0</v>
      </c>
      <c r="N30" s="93">
        <f>IF((SUM(N14:N29)-SUM(N15:N17))=SUM(B30:M30),SUM(B30:M30),"viga")</f>
        <v>0</v>
      </c>
      <c r="O30" s="93">
        <f t="shared" ref="O30:Q30" si="9">SUM(O14:O29)-SUM(O15:O17)</f>
        <v>0</v>
      </c>
      <c r="P30" s="93">
        <f t="shared" si="9"/>
        <v>0</v>
      </c>
      <c r="Q30" s="93">
        <f t="shared" si="9"/>
        <v>0</v>
      </c>
      <c r="R30" s="109"/>
      <c r="S30" s="109"/>
      <c r="T30" s="109"/>
      <c r="U30" s="109"/>
      <c r="V30" s="109"/>
      <c r="W30" s="109"/>
      <c r="X30" s="109"/>
      <c r="Y30" s="109"/>
      <c r="Z30" s="109"/>
    </row>
    <row r="31" ht="9.75" customHeight="1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1"/>
      <c r="O31" s="111"/>
      <c r="P31" s="111"/>
      <c r="Q31" s="111"/>
      <c r="R31" s="78"/>
      <c r="S31" s="78"/>
      <c r="T31" s="78"/>
      <c r="U31" s="78"/>
      <c r="V31" s="78"/>
      <c r="W31" s="78"/>
      <c r="X31" s="78"/>
      <c r="Y31" s="78"/>
      <c r="Z31" s="78"/>
    </row>
    <row r="32" ht="9.75" customHeight="1">
      <c r="A32" s="97" t="s">
        <v>81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66"/>
      <c r="O32" s="66"/>
      <c r="P32" s="66"/>
      <c r="Q32" s="66"/>
      <c r="R32" s="71"/>
      <c r="S32" s="71"/>
      <c r="T32" s="71"/>
      <c r="U32" s="71"/>
      <c r="V32" s="71"/>
      <c r="W32" s="71"/>
      <c r="X32" s="71"/>
      <c r="Y32" s="71"/>
      <c r="Z32" s="71"/>
    </row>
    <row r="33" ht="9.75" customHeight="1">
      <c r="A33" s="112" t="s">
        <v>82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66"/>
      <c r="O33" s="66"/>
      <c r="P33" s="66"/>
      <c r="Q33" s="66"/>
      <c r="R33" s="71"/>
      <c r="S33" s="71"/>
      <c r="T33" s="71"/>
      <c r="U33" s="71"/>
      <c r="V33" s="71"/>
      <c r="W33" s="71"/>
      <c r="X33" s="71"/>
      <c r="Y33" s="71"/>
      <c r="Z33" s="71"/>
    </row>
    <row r="34" ht="9.75" customHeight="1">
      <c r="A34" s="78" t="s">
        <v>83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66"/>
      <c r="O34" s="66"/>
      <c r="P34" s="66"/>
      <c r="Q34" s="66"/>
      <c r="R34" s="71"/>
      <c r="S34" s="71"/>
      <c r="T34" s="71"/>
      <c r="U34" s="71"/>
      <c r="V34" s="71"/>
      <c r="W34" s="71"/>
      <c r="X34" s="71"/>
      <c r="Y34" s="71"/>
      <c r="Z34" s="71"/>
    </row>
    <row r="35" ht="9.75" customHeight="1">
      <c r="A35" s="104" t="s">
        <v>84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93">
        <f t="shared" ref="N35:N36" si="11">SUM(B35:M35)</f>
        <v>0</v>
      </c>
      <c r="O35" s="101"/>
      <c r="P35" s="101"/>
      <c r="Q35" s="101"/>
      <c r="R35" s="71"/>
      <c r="S35" s="71"/>
      <c r="T35" s="71"/>
      <c r="U35" s="71"/>
      <c r="V35" s="71"/>
      <c r="W35" s="71"/>
      <c r="X35" s="71"/>
      <c r="Y35" s="71"/>
      <c r="Z35" s="71"/>
    </row>
    <row r="36" ht="9.75" customHeight="1">
      <c r="A36" s="104" t="s">
        <v>85</v>
      </c>
      <c r="B36" s="92">
        <f t="shared" ref="B36:M36" si="10">IF(B23&gt;0,B23,0)</f>
        <v>0</v>
      </c>
      <c r="C36" s="92">
        <f t="shared" si="10"/>
        <v>0</v>
      </c>
      <c r="D36" s="92">
        <f t="shared" si="10"/>
        <v>0</v>
      </c>
      <c r="E36" s="92">
        <f t="shared" si="10"/>
        <v>0</v>
      </c>
      <c r="F36" s="92">
        <f t="shared" si="10"/>
        <v>0</v>
      </c>
      <c r="G36" s="92">
        <f t="shared" si="10"/>
        <v>0</v>
      </c>
      <c r="H36" s="92">
        <f t="shared" si="10"/>
        <v>0</v>
      </c>
      <c r="I36" s="92">
        <f t="shared" si="10"/>
        <v>0</v>
      </c>
      <c r="J36" s="92">
        <f t="shared" si="10"/>
        <v>0</v>
      </c>
      <c r="K36" s="92">
        <f t="shared" si="10"/>
        <v>0</v>
      </c>
      <c r="L36" s="92">
        <f t="shared" si="10"/>
        <v>0</v>
      </c>
      <c r="M36" s="92">
        <f t="shared" si="10"/>
        <v>0</v>
      </c>
      <c r="N36" s="93">
        <f t="shared" si="11"/>
        <v>0</v>
      </c>
      <c r="O36" s="93">
        <f t="shared" ref="O36:Q36" si="12">IF(O23&gt;0,O23,0)</f>
        <v>0</v>
      </c>
      <c r="P36" s="93">
        <f t="shared" si="12"/>
        <v>0</v>
      </c>
      <c r="Q36" s="93">
        <f t="shared" si="12"/>
        <v>0</v>
      </c>
      <c r="R36" s="71"/>
      <c r="S36" s="71"/>
      <c r="T36" s="71"/>
      <c r="U36" s="71"/>
      <c r="V36" s="71"/>
      <c r="W36" s="71"/>
      <c r="X36" s="71"/>
      <c r="Y36" s="71"/>
      <c r="Z36" s="71"/>
    </row>
    <row r="37" ht="9.75" customHeight="1">
      <c r="A37" s="104" t="s">
        <v>86</v>
      </c>
      <c r="B37" s="92">
        <f t="shared" ref="B37:Q37" si="13">IF(B24&gt;0,B24,0)</f>
        <v>0</v>
      </c>
      <c r="C37" s="92">
        <f t="shared" si="13"/>
        <v>0</v>
      </c>
      <c r="D37" s="92">
        <f t="shared" si="13"/>
        <v>0</v>
      </c>
      <c r="E37" s="92">
        <f t="shared" si="13"/>
        <v>0</v>
      </c>
      <c r="F37" s="92">
        <f t="shared" si="13"/>
        <v>0</v>
      </c>
      <c r="G37" s="92">
        <f t="shared" si="13"/>
        <v>0</v>
      </c>
      <c r="H37" s="92">
        <f t="shared" si="13"/>
        <v>0</v>
      </c>
      <c r="I37" s="92">
        <f t="shared" si="13"/>
        <v>0</v>
      </c>
      <c r="J37" s="92">
        <f t="shared" si="13"/>
        <v>0</v>
      </c>
      <c r="K37" s="92">
        <f t="shared" si="13"/>
        <v>0</v>
      </c>
      <c r="L37" s="92">
        <f t="shared" si="13"/>
        <v>0</v>
      </c>
      <c r="M37" s="92">
        <f t="shared" si="13"/>
        <v>0</v>
      </c>
      <c r="N37" s="93">
        <f t="shared" si="13"/>
        <v>0</v>
      </c>
      <c r="O37" s="93">
        <f t="shared" si="13"/>
        <v>0</v>
      </c>
      <c r="P37" s="93">
        <f t="shared" si="13"/>
        <v>0</v>
      </c>
      <c r="Q37" s="93">
        <f t="shared" si="13"/>
        <v>0</v>
      </c>
      <c r="R37" s="71"/>
      <c r="S37" s="71"/>
      <c r="T37" s="71"/>
      <c r="U37" s="71"/>
      <c r="V37" s="71"/>
      <c r="W37" s="71"/>
      <c r="X37" s="71"/>
      <c r="Y37" s="71"/>
      <c r="Z37" s="71"/>
    </row>
    <row r="38" ht="9.75" customHeight="1">
      <c r="A38" s="104" t="s">
        <v>87</v>
      </c>
      <c r="B38" s="92">
        <f t="shared" ref="B38:M38" si="14">IF(B27&gt;0,B27,0)</f>
        <v>0</v>
      </c>
      <c r="C38" s="92">
        <f t="shared" si="14"/>
        <v>0</v>
      </c>
      <c r="D38" s="92">
        <f t="shared" si="14"/>
        <v>0</v>
      </c>
      <c r="E38" s="92">
        <f t="shared" si="14"/>
        <v>0</v>
      </c>
      <c r="F38" s="92">
        <f t="shared" si="14"/>
        <v>0</v>
      </c>
      <c r="G38" s="92">
        <f t="shared" si="14"/>
        <v>0</v>
      </c>
      <c r="H38" s="92">
        <f t="shared" si="14"/>
        <v>0</v>
      </c>
      <c r="I38" s="92">
        <f t="shared" si="14"/>
        <v>0</v>
      </c>
      <c r="J38" s="92">
        <f t="shared" si="14"/>
        <v>0</v>
      </c>
      <c r="K38" s="92">
        <f t="shared" si="14"/>
        <v>0</v>
      </c>
      <c r="L38" s="92">
        <f t="shared" si="14"/>
        <v>0</v>
      </c>
      <c r="M38" s="92">
        <f t="shared" si="14"/>
        <v>0</v>
      </c>
      <c r="N38" s="93">
        <f t="shared" ref="N38:N41" si="16">SUM(B38:M38)</f>
        <v>0</v>
      </c>
      <c r="O38" s="93">
        <f t="shared" ref="O38:Q38" si="15">IF(O27&gt;0,O27,0)</f>
        <v>0</v>
      </c>
      <c r="P38" s="93">
        <f t="shared" si="15"/>
        <v>0</v>
      </c>
      <c r="Q38" s="93">
        <f t="shared" si="15"/>
        <v>0</v>
      </c>
      <c r="R38" s="71"/>
      <c r="S38" s="71"/>
      <c r="T38" s="71"/>
      <c r="U38" s="71"/>
      <c r="V38" s="71"/>
      <c r="W38" s="71"/>
      <c r="X38" s="71"/>
      <c r="Y38" s="71"/>
      <c r="Z38" s="71"/>
    </row>
    <row r="39" ht="9.75" customHeight="1">
      <c r="A39" s="104" t="s">
        <v>88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93">
        <f t="shared" si="16"/>
        <v>0</v>
      </c>
      <c r="O39" s="101"/>
      <c r="P39" s="101"/>
      <c r="Q39" s="101"/>
      <c r="R39" s="71"/>
      <c r="S39" s="71"/>
      <c r="T39" s="71"/>
      <c r="U39" s="71"/>
      <c r="V39" s="71"/>
      <c r="W39" s="71"/>
      <c r="X39" s="71"/>
      <c r="Y39" s="71"/>
      <c r="Z39" s="71"/>
    </row>
    <row r="40" ht="9.75" customHeight="1">
      <c r="A40" s="85" t="s">
        <v>89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93">
        <f t="shared" si="16"/>
        <v>0</v>
      </c>
      <c r="O40" s="101"/>
      <c r="P40" s="101"/>
      <c r="Q40" s="101"/>
      <c r="R40" s="71"/>
      <c r="S40" s="71"/>
      <c r="T40" s="71"/>
      <c r="U40" s="71"/>
      <c r="V40" s="71"/>
      <c r="W40" s="71"/>
      <c r="X40" s="71"/>
      <c r="Y40" s="71"/>
      <c r="Z40" s="71"/>
    </row>
    <row r="41" ht="9.75" customHeight="1">
      <c r="A41" s="85" t="s">
        <v>90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93">
        <f t="shared" si="16"/>
        <v>0</v>
      </c>
      <c r="O41" s="101"/>
      <c r="P41" s="101"/>
      <c r="Q41" s="101"/>
      <c r="R41" s="71"/>
      <c r="S41" s="71"/>
      <c r="T41" s="71"/>
      <c r="U41" s="71"/>
      <c r="V41" s="71"/>
      <c r="W41" s="71"/>
      <c r="X41" s="71"/>
      <c r="Y41" s="71"/>
      <c r="Z41" s="71"/>
    </row>
    <row r="42" ht="9.75" customHeight="1">
      <c r="A42" s="113" t="s">
        <v>91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114"/>
      <c r="O42" s="66"/>
      <c r="P42" s="66"/>
      <c r="Q42" s="66"/>
      <c r="R42" s="71"/>
      <c r="S42" s="71"/>
      <c r="T42" s="71"/>
      <c r="U42" s="71"/>
      <c r="V42" s="71"/>
      <c r="W42" s="71"/>
      <c r="X42" s="71"/>
      <c r="Y42" s="71"/>
      <c r="Z42" s="71"/>
    </row>
    <row r="43" ht="9.75" customHeight="1">
      <c r="A43" s="104" t="s">
        <v>92</v>
      </c>
      <c r="B43" s="115">
        <f t="shared" ref="B43:M43" si="17">IF(B28&gt;0,B28,0)</f>
        <v>0</v>
      </c>
      <c r="C43" s="115">
        <f t="shared" si="17"/>
        <v>0</v>
      </c>
      <c r="D43" s="115">
        <f t="shared" si="17"/>
        <v>0</v>
      </c>
      <c r="E43" s="115">
        <f t="shared" si="17"/>
        <v>0</v>
      </c>
      <c r="F43" s="115">
        <f t="shared" si="17"/>
        <v>0</v>
      </c>
      <c r="G43" s="115">
        <f t="shared" si="17"/>
        <v>0</v>
      </c>
      <c r="H43" s="115">
        <f t="shared" si="17"/>
        <v>0</v>
      </c>
      <c r="I43" s="115">
        <f t="shared" si="17"/>
        <v>0</v>
      </c>
      <c r="J43" s="115">
        <f t="shared" si="17"/>
        <v>0</v>
      </c>
      <c r="K43" s="115">
        <f t="shared" si="17"/>
        <v>0</v>
      </c>
      <c r="L43" s="115">
        <f t="shared" si="17"/>
        <v>0</v>
      </c>
      <c r="M43" s="115">
        <f t="shared" si="17"/>
        <v>0</v>
      </c>
      <c r="N43" s="93">
        <f t="shared" ref="N43:N44" si="19">SUM(B43:M43)</f>
        <v>0</v>
      </c>
      <c r="O43" s="93">
        <f t="shared" ref="O43:Q43" si="18">IF(O28&gt;0,O28,0)</f>
        <v>0</v>
      </c>
      <c r="P43" s="93">
        <f t="shared" si="18"/>
        <v>0</v>
      </c>
      <c r="Q43" s="93">
        <f t="shared" si="18"/>
        <v>0</v>
      </c>
      <c r="R43" s="71"/>
      <c r="S43" s="71"/>
      <c r="T43" s="71"/>
      <c r="U43" s="71"/>
      <c r="V43" s="71"/>
      <c r="W43" s="71"/>
      <c r="X43" s="71"/>
      <c r="Y43" s="71"/>
      <c r="Z43" s="71"/>
    </row>
    <row r="44" ht="9.75" customHeight="1">
      <c r="A44" s="85" t="s">
        <v>93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93">
        <f t="shared" si="19"/>
        <v>0</v>
      </c>
      <c r="O44" s="101"/>
      <c r="P44" s="101"/>
      <c r="Q44" s="101"/>
      <c r="R44" s="71"/>
      <c r="S44" s="71"/>
      <c r="T44" s="71"/>
      <c r="U44" s="71"/>
      <c r="V44" s="71"/>
      <c r="W44" s="71"/>
      <c r="X44" s="71"/>
      <c r="Y44" s="71"/>
      <c r="Z44" s="71"/>
    </row>
    <row r="45" ht="9.75" customHeight="1">
      <c r="A45" s="88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66"/>
      <c r="O45" s="66"/>
      <c r="P45" s="66"/>
      <c r="Q45" s="66"/>
      <c r="R45" s="71"/>
      <c r="S45" s="71"/>
      <c r="T45" s="71"/>
      <c r="U45" s="71"/>
      <c r="V45" s="71"/>
      <c r="W45" s="71"/>
      <c r="X45" s="71"/>
      <c r="Y45" s="71"/>
      <c r="Z45" s="71"/>
    </row>
    <row r="46" ht="9.75" customHeight="1">
      <c r="A46" s="116" t="s">
        <v>94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66"/>
      <c r="O46" s="66"/>
      <c r="P46" s="66"/>
      <c r="Q46" s="66"/>
      <c r="R46" s="71"/>
      <c r="S46" s="71"/>
      <c r="T46" s="71"/>
      <c r="U46" s="71"/>
      <c r="V46" s="71"/>
      <c r="W46" s="71"/>
      <c r="X46" s="71"/>
      <c r="Y46" s="71"/>
      <c r="Z46" s="71"/>
    </row>
    <row r="47" ht="9.75" customHeight="1">
      <c r="A47" s="78" t="s">
        <v>95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66"/>
      <c r="O47" s="66"/>
      <c r="P47" s="66"/>
      <c r="Q47" s="66"/>
      <c r="R47" s="71"/>
      <c r="S47" s="71"/>
      <c r="T47" s="71"/>
      <c r="U47" s="71"/>
      <c r="V47" s="71"/>
      <c r="W47" s="71"/>
      <c r="X47" s="71"/>
      <c r="Y47" s="71"/>
      <c r="Z47" s="71"/>
    </row>
    <row r="48" ht="9.75" customHeight="1">
      <c r="A48" s="85" t="s">
        <v>96</v>
      </c>
      <c r="B48" s="117">
        <f>Tooted!F8</f>
        <v>0</v>
      </c>
      <c r="C48" s="117">
        <f>Tooted!G8</f>
        <v>0</v>
      </c>
      <c r="D48" s="117">
        <f>Tooted!H8</f>
        <v>0</v>
      </c>
      <c r="E48" s="117">
        <f>Tooted!I8</f>
        <v>0</v>
      </c>
      <c r="F48" s="117">
        <f>Tooted!J8</f>
        <v>0</v>
      </c>
      <c r="G48" s="117">
        <f>Tooted!K8</f>
        <v>0</v>
      </c>
      <c r="H48" s="117">
        <f>Tooted!L8</f>
        <v>0</v>
      </c>
      <c r="I48" s="117">
        <f>Tooted!M8</f>
        <v>0</v>
      </c>
      <c r="J48" s="117">
        <f>Tooted!N8</f>
        <v>0</v>
      </c>
      <c r="K48" s="117">
        <f>Tooted!O8</f>
        <v>0</v>
      </c>
      <c r="L48" s="117">
        <f>Tooted!P8</f>
        <v>0</v>
      </c>
      <c r="M48" s="117">
        <f>Tooted!Q8</f>
        <v>0</v>
      </c>
      <c r="N48" s="93">
        <f t="shared" ref="N48:N49" si="20">SUM(B48:M48)</f>
        <v>0</v>
      </c>
      <c r="O48" s="118">
        <f>Tooted!S8</f>
        <v>0</v>
      </c>
      <c r="P48" s="118">
        <f>Tooted!T8</f>
        <v>0</v>
      </c>
      <c r="Q48" s="118">
        <f>Tooted!U8</f>
        <v>0</v>
      </c>
      <c r="R48" s="71"/>
      <c r="S48" s="71"/>
      <c r="T48" s="71"/>
      <c r="U48" s="71"/>
      <c r="V48" s="71"/>
      <c r="W48" s="71"/>
      <c r="X48" s="71"/>
      <c r="Y48" s="71"/>
      <c r="Z48" s="71"/>
    </row>
    <row r="49" ht="9.75" customHeight="1">
      <c r="A49" s="85" t="s">
        <v>97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93">
        <f t="shared" si="20"/>
        <v>0</v>
      </c>
      <c r="O49" s="101"/>
      <c r="P49" s="101"/>
      <c r="Q49" s="101"/>
      <c r="R49" s="71"/>
      <c r="S49" s="71"/>
      <c r="T49" s="71"/>
      <c r="U49" s="71"/>
      <c r="V49" s="71"/>
      <c r="W49" s="71"/>
      <c r="X49" s="71"/>
      <c r="Y49" s="71"/>
      <c r="Z49" s="71"/>
    </row>
    <row r="50" ht="9.75" customHeight="1">
      <c r="A50" s="88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114"/>
      <c r="O50" s="66"/>
      <c r="P50" s="66"/>
      <c r="Q50" s="66"/>
      <c r="R50" s="71"/>
      <c r="S50" s="71"/>
      <c r="T50" s="71"/>
      <c r="U50" s="71"/>
      <c r="V50" s="71"/>
      <c r="W50" s="71"/>
      <c r="X50" s="71"/>
      <c r="Y50" s="71"/>
      <c r="Z50" s="71"/>
    </row>
    <row r="51" ht="9.75" customHeight="1">
      <c r="A51" s="88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66"/>
      <c r="O51" s="66"/>
      <c r="P51" s="66"/>
      <c r="Q51" s="66"/>
      <c r="R51" s="71"/>
      <c r="S51" s="71"/>
      <c r="T51" s="71"/>
      <c r="U51" s="71"/>
      <c r="V51" s="71"/>
      <c r="W51" s="71"/>
      <c r="X51" s="71"/>
      <c r="Y51" s="71"/>
      <c r="Z51" s="71"/>
    </row>
    <row r="52" ht="9.75" customHeight="1">
      <c r="A52" s="78" t="s">
        <v>98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66"/>
      <c r="O52" s="66"/>
      <c r="P52" s="66"/>
      <c r="Q52" s="66"/>
      <c r="R52" s="71"/>
      <c r="S52" s="71"/>
      <c r="T52" s="71"/>
      <c r="U52" s="71"/>
      <c r="V52" s="71"/>
      <c r="W52" s="71"/>
      <c r="X52" s="71"/>
      <c r="Y52" s="71"/>
      <c r="Z52" s="71"/>
    </row>
    <row r="53" ht="9.75" customHeight="1">
      <c r="A53" s="85" t="s">
        <v>99</v>
      </c>
      <c r="B53" s="103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93">
        <f t="shared" ref="N53:N56" si="21">SUM(B53:M53)</f>
        <v>0</v>
      </c>
      <c r="O53" s="101"/>
      <c r="P53" s="101"/>
      <c r="Q53" s="101"/>
      <c r="R53" s="71"/>
      <c r="S53" s="71"/>
      <c r="T53" s="71"/>
      <c r="U53" s="71"/>
      <c r="V53" s="71"/>
      <c r="W53" s="71"/>
      <c r="X53" s="71"/>
      <c r="Y53" s="71"/>
      <c r="Z53" s="71"/>
    </row>
    <row r="54" ht="9.75" customHeight="1">
      <c r="A54" s="85" t="s">
        <v>100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93">
        <f t="shared" si="21"/>
        <v>0</v>
      </c>
      <c r="O54" s="101"/>
      <c r="P54" s="101"/>
      <c r="Q54" s="101"/>
      <c r="R54" s="71"/>
      <c r="S54" s="71"/>
      <c r="T54" s="71"/>
      <c r="U54" s="71"/>
      <c r="V54" s="71"/>
      <c r="W54" s="71"/>
      <c r="X54" s="71"/>
      <c r="Y54" s="71"/>
      <c r="Z54" s="71"/>
    </row>
    <row r="55" ht="9.75" customHeight="1">
      <c r="A55" s="85" t="s">
        <v>101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93">
        <f t="shared" si="21"/>
        <v>0</v>
      </c>
      <c r="O55" s="101"/>
      <c r="P55" s="101"/>
      <c r="Q55" s="101"/>
      <c r="R55" s="71"/>
      <c r="S55" s="71"/>
      <c r="T55" s="71"/>
      <c r="U55" s="71"/>
      <c r="V55" s="71"/>
      <c r="W55" s="71"/>
      <c r="X55" s="71"/>
      <c r="Y55" s="71"/>
      <c r="Z55" s="71"/>
    </row>
    <row r="56" ht="3.0" customHeight="1">
      <c r="A56" s="88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114">
        <f t="shared" si="21"/>
        <v>0</v>
      </c>
      <c r="O56" s="66"/>
      <c r="P56" s="66"/>
      <c r="Q56" s="66"/>
      <c r="R56" s="71"/>
      <c r="S56" s="71"/>
      <c r="T56" s="71"/>
      <c r="U56" s="71"/>
      <c r="V56" s="71"/>
      <c r="W56" s="71"/>
      <c r="X56" s="71"/>
      <c r="Y56" s="71"/>
      <c r="Z56" s="71"/>
    </row>
    <row r="57" ht="9.75" customHeight="1">
      <c r="A57" s="109" t="s">
        <v>102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114"/>
      <c r="O57" s="66"/>
      <c r="P57" s="66"/>
      <c r="Q57" s="66"/>
      <c r="R57" s="71"/>
      <c r="S57" s="71"/>
      <c r="T57" s="71"/>
      <c r="U57" s="71"/>
      <c r="V57" s="71"/>
      <c r="W57" s="71"/>
      <c r="X57" s="71"/>
      <c r="Y57" s="71"/>
      <c r="Z57" s="71"/>
    </row>
    <row r="58" ht="9.75" customHeight="1">
      <c r="A58" s="119" t="s">
        <v>103</v>
      </c>
      <c r="B58" s="120">
        <f t="shared" ref="B58:M58" si="22">IF(B25&gt;0,B25,0)</f>
        <v>0</v>
      </c>
      <c r="C58" s="120">
        <f t="shared" si="22"/>
        <v>0</v>
      </c>
      <c r="D58" s="120">
        <f t="shared" si="22"/>
        <v>0</v>
      </c>
      <c r="E58" s="120">
        <f t="shared" si="22"/>
        <v>0</v>
      </c>
      <c r="F58" s="120">
        <f t="shared" si="22"/>
        <v>0</v>
      </c>
      <c r="G58" s="120">
        <f t="shared" si="22"/>
        <v>0</v>
      </c>
      <c r="H58" s="120">
        <f t="shared" si="22"/>
        <v>0</v>
      </c>
      <c r="I58" s="120">
        <f t="shared" si="22"/>
        <v>0</v>
      </c>
      <c r="J58" s="120">
        <f t="shared" si="22"/>
        <v>0</v>
      </c>
      <c r="K58" s="120">
        <f t="shared" si="22"/>
        <v>0</v>
      </c>
      <c r="L58" s="120">
        <f t="shared" si="22"/>
        <v>0</v>
      </c>
      <c r="M58" s="120">
        <f t="shared" si="22"/>
        <v>0</v>
      </c>
      <c r="N58" s="93">
        <f>SUM(B58:M58)</f>
        <v>0</v>
      </c>
      <c r="O58" s="121">
        <f t="shared" ref="O58:Q58" si="23">IF(O25&gt;0,O25,0)</f>
        <v>0</v>
      </c>
      <c r="P58" s="121">
        <f t="shared" si="23"/>
        <v>0</v>
      </c>
      <c r="Q58" s="121">
        <f t="shared" si="23"/>
        <v>0</v>
      </c>
      <c r="R58" s="71"/>
      <c r="S58" s="71"/>
      <c r="T58" s="71"/>
      <c r="U58" s="71"/>
      <c r="V58" s="71"/>
      <c r="W58" s="71"/>
      <c r="X58" s="71"/>
      <c r="Y58" s="71"/>
      <c r="Z58" s="71"/>
    </row>
    <row r="59" ht="9.75" customHeight="1">
      <c r="A59" s="109" t="s">
        <v>104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66"/>
      <c r="O59" s="66"/>
      <c r="P59" s="66"/>
      <c r="Q59" s="66"/>
      <c r="R59" s="71"/>
      <c r="S59" s="71"/>
      <c r="T59" s="71"/>
      <c r="U59" s="71"/>
      <c r="V59" s="71"/>
      <c r="W59" s="71"/>
      <c r="X59" s="71"/>
      <c r="Y59" s="71"/>
      <c r="Z59" s="71"/>
    </row>
    <row r="60" ht="9.75" customHeight="1">
      <c r="A60" s="85" t="s">
        <v>105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93">
        <f t="shared" ref="N60:N66" si="24">SUM(B60:M60)</f>
        <v>0</v>
      </c>
      <c r="O60" s="101"/>
      <c r="P60" s="101"/>
      <c r="Q60" s="101"/>
      <c r="R60" s="71"/>
      <c r="S60" s="71"/>
      <c r="T60" s="71"/>
      <c r="U60" s="71"/>
      <c r="V60" s="71"/>
      <c r="W60" s="71"/>
      <c r="X60" s="71"/>
      <c r="Y60" s="71"/>
      <c r="Z60" s="71"/>
    </row>
    <row r="61" ht="9.75" customHeight="1">
      <c r="A61" s="85" t="s">
        <v>106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93">
        <f t="shared" si="24"/>
        <v>0</v>
      </c>
      <c r="O61" s="101"/>
      <c r="P61" s="101"/>
      <c r="Q61" s="101"/>
      <c r="R61" s="71"/>
      <c r="S61" s="71"/>
      <c r="T61" s="71"/>
      <c r="U61" s="71"/>
      <c r="V61" s="71"/>
      <c r="W61" s="71"/>
      <c r="X61" s="71"/>
      <c r="Y61" s="71"/>
      <c r="Z61" s="71"/>
    </row>
    <row r="62" ht="9.75" customHeight="1">
      <c r="A62" s="85" t="s">
        <v>107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93">
        <f t="shared" si="24"/>
        <v>0</v>
      </c>
      <c r="O62" s="101"/>
      <c r="P62" s="101"/>
      <c r="Q62" s="101"/>
      <c r="R62" s="71"/>
      <c r="S62" s="71"/>
      <c r="T62" s="71"/>
      <c r="U62" s="71"/>
      <c r="V62" s="71"/>
      <c r="W62" s="71"/>
      <c r="X62" s="71"/>
      <c r="Y62" s="71"/>
      <c r="Z62" s="71"/>
    </row>
    <row r="63" ht="9.75" customHeight="1">
      <c r="A63" s="85" t="s">
        <v>108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93">
        <f t="shared" si="24"/>
        <v>0</v>
      </c>
      <c r="O63" s="101"/>
      <c r="P63" s="101"/>
      <c r="Q63" s="101"/>
      <c r="R63" s="71"/>
      <c r="S63" s="71"/>
      <c r="T63" s="71"/>
      <c r="U63" s="71"/>
      <c r="V63" s="71"/>
      <c r="W63" s="71"/>
      <c r="X63" s="71"/>
      <c r="Y63" s="71"/>
      <c r="Z63" s="71"/>
    </row>
    <row r="64" ht="9.75" customHeight="1">
      <c r="A64" s="85" t="s">
        <v>109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93">
        <f t="shared" si="24"/>
        <v>0</v>
      </c>
      <c r="O64" s="101"/>
      <c r="P64" s="101"/>
      <c r="Q64" s="101"/>
      <c r="R64" s="71"/>
      <c r="S64" s="71"/>
      <c r="T64" s="71"/>
      <c r="U64" s="71"/>
      <c r="V64" s="71"/>
      <c r="W64" s="71"/>
      <c r="X64" s="71"/>
      <c r="Y64" s="71"/>
      <c r="Z64" s="71"/>
    </row>
    <row r="65" ht="9.75" customHeight="1">
      <c r="A65" s="85" t="s">
        <v>110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93">
        <f t="shared" si="24"/>
        <v>0</v>
      </c>
      <c r="O65" s="101"/>
      <c r="P65" s="101"/>
      <c r="Q65" s="101"/>
      <c r="R65" s="71"/>
      <c r="S65" s="71"/>
      <c r="T65" s="71"/>
      <c r="U65" s="71"/>
      <c r="V65" s="71"/>
      <c r="W65" s="71"/>
      <c r="X65" s="71"/>
      <c r="Y65" s="71"/>
      <c r="Z65" s="71"/>
    </row>
    <row r="66" ht="9.75" customHeight="1">
      <c r="A66" s="85" t="s">
        <v>111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93">
        <f t="shared" si="24"/>
        <v>0</v>
      </c>
      <c r="O66" s="101"/>
      <c r="P66" s="101"/>
      <c r="Q66" s="101"/>
      <c r="R66" s="71"/>
      <c r="S66" s="71"/>
      <c r="T66" s="71"/>
      <c r="U66" s="71"/>
      <c r="V66" s="71"/>
      <c r="W66" s="71"/>
      <c r="X66" s="71"/>
      <c r="Y66" s="71"/>
      <c r="Z66" s="71"/>
    </row>
    <row r="67" ht="9.75" customHeight="1">
      <c r="A67" s="109" t="s">
        <v>112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66"/>
      <c r="O67" s="66"/>
      <c r="P67" s="66"/>
      <c r="Q67" s="66"/>
      <c r="R67" s="71"/>
      <c r="S67" s="71"/>
      <c r="T67" s="71"/>
      <c r="U67" s="71"/>
      <c r="V67" s="71"/>
      <c r="W67" s="71"/>
      <c r="X67" s="71"/>
      <c r="Y67" s="71"/>
      <c r="Z67" s="71"/>
    </row>
    <row r="68" ht="9.75" customHeight="1">
      <c r="A68" s="85" t="s">
        <v>113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93">
        <f t="shared" ref="N68:N71" si="25">SUM(B68:M68)</f>
        <v>0</v>
      </c>
      <c r="O68" s="101"/>
      <c r="P68" s="101"/>
      <c r="Q68" s="101"/>
      <c r="R68" s="71"/>
      <c r="S68" s="71"/>
      <c r="T68" s="71"/>
      <c r="U68" s="71"/>
      <c r="V68" s="71"/>
      <c r="W68" s="71"/>
      <c r="X68" s="71"/>
      <c r="Y68" s="71"/>
      <c r="Z68" s="71"/>
    </row>
    <row r="69" ht="9.75" customHeight="1">
      <c r="A69" s="85" t="s">
        <v>114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93">
        <f t="shared" si="25"/>
        <v>0</v>
      </c>
      <c r="O69" s="101"/>
      <c r="P69" s="101"/>
      <c r="Q69" s="101"/>
      <c r="R69" s="71"/>
      <c r="S69" s="71"/>
      <c r="T69" s="71"/>
      <c r="U69" s="71"/>
      <c r="V69" s="71"/>
      <c r="W69" s="71"/>
      <c r="X69" s="71"/>
      <c r="Y69" s="71"/>
      <c r="Z69" s="71"/>
    </row>
    <row r="70" ht="9.75" customHeight="1">
      <c r="A70" s="85" t="s">
        <v>115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93">
        <f t="shared" si="25"/>
        <v>0</v>
      </c>
      <c r="O70" s="101"/>
      <c r="P70" s="101"/>
      <c r="Q70" s="101"/>
      <c r="R70" s="71"/>
      <c r="S70" s="71"/>
      <c r="T70" s="71"/>
      <c r="U70" s="71"/>
      <c r="V70" s="71"/>
      <c r="W70" s="71"/>
      <c r="X70" s="71"/>
      <c r="Y70" s="71"/>
      <c r="Z70" s="71"/>
    </row>
    <row r="71" ht="9.75" customHeight="1">
      <c r="A71" s="85" t="s">
        <v>116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93">
        <f t="shared" si="25"/>
        <v>0</v>
      </c>
      <c r="O71" s="101"/>
      <c r="P71" s="101"/>
      <c r="Q71" s="101"/>
      <c r="R71" s="71"/>
      <c r="S71" s="71"/>
      <c r="T71" s="71"/>
      <c r="U71" s="71"/>
      <c r="V71" s="71"/>
      <c r="W71" s="71"/>
      <c r="X71" s="71"/>
      <c r="Y71" s="71"/>
      <c r="Z71" s="71"/>
    </row>
    <row r="72" ht="9.75" customHeight="1">
      <c r="A72" s="109" t="s">
        <v>117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66"/>
      <c r="O72" s="66"/>
      <c r="P72" s="66"/>
      <c r="Q72" s="66"/>
      <c r="R72" s="71"/>
      <c r="S72" s="71"/>
      <c r="T72" s="71"/>
      <c r="U72" s="71"/>
      <c r="V72" s="71"/>
      <c r="W72" s="71"/>
      <c r="X72" s="71"/>
      <c r="Y72" s="71"/>
      <c r="Z72" s="71"/>
    </row>
    <row r="73" ht="9.75" customHeight="1">
      <c r="A73" s="85" t="s">
        <v>118</v>
      </c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93">
        <f t="shared" ref="N73:N75" si="26">SUM(B73:M73)</f>
        <v>0</v>
      </c>
      <c r="O73" s="101"/>
      <c r="P73" s="101"/>
      <c r="Q73" s="101"/>
      <c r="R73" s="71"/>
      <c r="S73" s="71"/>
      <c r="T73" s="71"/>
      <c r="U73" s="71"/>
      <c r="V73" s="71"/>
      <c r="W73" s="71"/>
      <c r="X73" s="71"/>
      <c r="Y73" s="71"/>
      <c r="Z73" s="71"/>
    </row>
    <row r="74" ht="9.75" customHeight="1">
      <c r="A74" s="85" t="s">
        <v>119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93">
        <f t="shared" si="26"/>
        <v>0</v>
      </c>
      <c r="O74" s="101"/>
      <c r="P74" s="101"/>
      <c r="Q74" s="101"/>
      <c r="R74" s="71"/>
      <c r="S74" s="71"/>
      <c r="T74" s="71"/>
      <c r="U74" s="71"/>
      <c r="V74" s="71"/>
      <c r="W74" s="71"/>
      <c r="X74" s="71"/>
      <c r="Y74" s="71"/>
      <c r="Z74" s="71"/>
    </row>
    <row r="75" ht="9.75" customHeight="1">
      <c r="A75" s="85" t="s">
        <v>120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93">
        <f t="shared" si="26"/>
        <v>0</v>
      </c>
      <c r="O75" s="101"/>
      <c r="P75" s="101"/>
      <c r="Q75" s="101"/>
      <c r="R75" s="71"/>
      <c r="S75" s="71"/>
      <c r="T75" s="71"/>
      <c r="U75" s="71"/>
      <c r="V75" s="71"/>
      <c r="W75" s="71"/>
      <c r="X75" s="71"/>
      <c r="Y75" s="71"/>
      <c r="Z75" s="71"/>
    </row>
    <row r="76" ht="9.75" customHeight="1">
      <c r="A76" s="109" t="s">
        <v>121</v>
      </c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66"/>
      <c r="O76" s="66"/>
      <c r="P76" s="66"/>
      <c r="Q76" s="66"/>
      <c r="R76" s="71"/>
      <c r="S76" s="71"/>
      <c r="T76" s="71"/>
      <c r="U76" s="71"/>
      <c r="V76" s="71"/>
      <c r="W76" s="71"/>
      <c r="X76" s="71"/>
      <c r="Y76" s="71"/>
      <c r="Z76" s="71"/>
    </row>
    <row r="77" ht="9.75" customHeight="1">
      <c r="A77" s="105" t="s">
        <v>122</v>
      </c>
      <c r="B77" s="103"/>
      <c r="C77" s="103"/>
      <c r="D77" s="103"/>
      <c r="E77" s="100"/>
      <c r="F77" s="100"/>
      <c r="G77" s="100"/>
      <c r="H77" s="100"/>
      <c r="I77" s="100"/>
      <c r="J77" s="100"/>
      <c r="K77" s="100"/>
      <c r="L77" s="100"/>
      <c r="M77" s="100"/>
      <c r="N77" s="93">
        <f t="shared" ref="N77:N80" si="27">SUM(B77:M77)</f>
        <v>0</v>
      </c>
      <c r="O77" s="101"/>
      <c r="P77" s="101"/>
      <c r="Q77" s="101"/>
      <c r="R77" s="122"/>
      <c r="S77" s="122"/>
      <c r="T77" s="122"/>
      <c r="U77" s="122"/>
      <c r="V77" s="122"/>
      <c r="W77" s="122"/>
      <c r="X77" s="122"/>
      <c r="Y77" s="122"/>
      <c r="Z77" s="122"/>
    </row>
    <row r="78" ht="9.75" customHeight="1">
      <c r="A78" s="105" t="s">
        <v>123</v>
      </c>
      <c r="B78" s="103"/>
      <c r="C78" s="103"/>
      <c r="D78" s="103"/>
      <c r="E78" s="100"/>
      <c r="F78" s="100"/>
      <c r="G78" s="100"/>
      <c r="H78" s="100"/>
      <c r="I78" s="100"/>
      <c r="J78" s="100"/>
      <c r="K78" s="100"/>
      <c r="L78" s="100"/>
      <c r="M78" s="100"/>
      <c r="N78" s="93">
        <f t="shared" si="27"/>
        <v>0</v>
      </c>
      <c r="O78" s="101"/>
      <c r="P78" s="101"/>
      <c r="Q78" s="101"/>
      <c r="R78" s="122"/>
      <c r="S78" s="122"/>
      <c r="T78" s="122"/>
      <c r="U78" s="122"/>
      <c r="V78" s="122"/>
      <c r="W78" s="122"/>
      <c r="X78" s="122"/>
      <c r="Y78" s="122"/>
      <c r="Z78" s="122"/>
    </row>
    <row r="79" ht="9.75" customHeight="1">
      <c r="A79" s="105" t="s">
        <v>124</v>
      </c>
      <c r="B79" s="103"/>
      <c r="C79" s="103"/>
      <c r="D79" s="103"/>
      <c r="E79" s="100"/>
      <c r="F79" s="100"/>
      <c r="G79" s="100"/>
      <c r="H79" s="100"/>
      <c r="I79" s="100"/>
      <c r="J79" s="100"/>
      <c r="K79" s="100"/>
      <c r="L79" s="100"/>
      <c r="M79" s="100"/>
      <c r="N79" s="93">
        <f t="shared" si="27"/>
        <v>0</v>
      </c>
      <c r="O79" s="101"/>
      <c r="P79" s="101"/>
      <c r="Q79" s="101"/>
      <c r="R79" s="122"/>
      <c r="S79" s="122"/>
      <c r="T79" s="122"/>
      <c r="U79" s="122"/>
      <c r="V79" s="122"/>
      <c r="W79" s="122"/>
      <c r="X79" s="122"/>
      <c r="Y79" s="122"/>
      <c r="Z79" s="122"/>
    </row>
    <row r="80" ht="9.75" customHeight="1">
      <c r="A80" s="105" t="s">
        <v>121</v>
      </c>
      <c r="B80" s="103"/>
      <c r="C80" s="103"/>
      <c r="D80" s="103"/>
      <c r="E80" s="100"/>
      <c r="F80" s="100"/>
      <c r="G80" s="100"/>
      <c r="H80" s="100"/>
      <c r="I80" s="100"/>
      <c r="J80" s="100"/>
      <c r="K80" s="100"/>
      <c r="L80" s="100"/>
      <c r="M80" s="100"/>
      <c r="N80" s="93">
        <f t="shared" si="27"/>
        <v>0</v>
      </c>
      <c r="O80" s="101"/>
      <c r="P80" s="101"/>
      <c r="Q80" s="101"/>
      <c r="R80" s="122"/>
      <c r="S80" s="122"/>
      <c r="T80" s="122"/>
      <c r="U80" s="122"/>
      <c r="V80" s="122"/>
      <c r="W80" s="122"/>
      <c r="X80" s="122"/>
      <c r="Y80" s="122"/>
      <c r="Z80" s="122"/>
    </row>
    <row r="81" ht="9.75" customHeight="1">
      <c r="A81" s="109" t="s">
        <v>125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66"/>
      <c r="O81" s="66"/>
      <c r="P81" s="66"/>
      <c r="Q81" s="66"/>
      <c r="R81" s="71"/>
      <c r="S81" s="71"/>
      <c r="T81" s="71"/>
      <c r="U81" s="71"/>
      <c r="V81" s="71"/>
      <c r="W81" s="71"/>
      <c r="X81" s="71"/>
      <c r="Y81" s="71"/>
      <c r="Z81" s="71"/>
    </row>
    <row r="82" ht="9.75" customHeight="1">
      <c r="A82" s="85" t="s">
        <v>126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93">
        <f t="shared" ref="N82:N85" si="29">SUM(B82:M82)</f>
        <v>0</v>
      </c>
      <c r="O82" s="101"/>
      <c r="P82" s="101"/>
      <c r="Q82" s="101"/>
      <c r="R82" s="71"/>
      <c r="S82" s="71"/>
      <c r="T82" s="71"/>
      <c r="U82" s="71"/>
      <c r="V82" s="71"/>
      <c r="W82" s="71"/>
      <c r="X82" s="71"/>
      <c r="Y82" s="71"/>
      <c r="Z82" s="71"/>
    </row>
    <row r="83" ht="9.75" customHeight="1">
      <c r="A83" s="85" t="s">
        <v>127</v>
      </c>
      <c r="B83" s="100"/>
      <c r="C83" s="92">
        <f t="shared" ref="C83:M83" si="28">B82*0.33</f>
        <v>0</v>
      </c>
      <c r="D83" s="92">
        <f t="shared" si="28"/>
        <v>0</v>
      </c>
      <c r="E83" s="92">
        <f t="shared" si="28"/>
        <v>0</v>
      </c>
      <c r="F83" s="92">
        <f t="shared" si="28"/>
        <v>0</v>
      </c>
      <c r="G83" s="92">
        <f t="shared" si="28"/>
        <v>0</v>
      </c>
      <c r="H83" s="92">
        <f t="shared" si="28"/>
        <v>0</v>
      </c>
      <c r="I83" s="92">
        <f t="shared" si="28"/>
        <v>0</v>
      </c>
      <c r="J83" s="92">
        <f t="shared" si="28"/>
        <v>0</v>
      </c>
      <c r="K83" s="92">
        <f t="shared" si="28"/>
        <v>0</v>
      </c>
      <c r="L83" s="92">
        <f t="shared" si="28"/>
        <v>0</v>
      </c>
      <c r="M83" s="92">
        <f t="shared" si="28"/>
        <v>0</v>
      </c>
      <c r="N83" s="93">
        <f t="shared" si="29"/>
        <v>0</v>
      </c>
      <c r="O83" s="93">
        <f>M82/12*0.33+O82/12*11*0.33</f>
        <v>0</v>
      </c>
      <c r="P83" s="93">
        <f t="shared" ref="P83:Q83" si="30">O82/12*0.33+P82/12*11*0.33</f>
        <v>0</v>
      </c>
      <c r="Q83" s="93">
        <f t="shared" si="30"/>
        <v>0</v>
      </c>
      <c r="R83" s="71"/>
      <c r="S83" s="71"/>
      <c r="T83" s="71"/>
      <c r="U83" s="71"/>
      <c r="V83" s="71"/>
      <c r="W83" s="71"/>
      <c r="X83" s="71"/>
      <c r="Y83" s="71"/>
      <c r="Z83" s="71"/>
    </row>
    <row r="84" ht="9.75" customHeight="1">
      <c r="A84" s="85" t="s">
        <v>128</v>
      </c>
      <c r="B84" s="100"/>
      <c r="C84" s="92">
        <f t="shared" ref="C84:M84" si="31">B82*0.008</f>
        <v>0</v>
      </c>
      <c r="D84" s="92">
        <f t="shared" si="31"/>
        <v>0</v>
      </c>
      <c r="E84" s="92">
        <f t="shared" si="31"/>
        <v>0</v>
      </c>
      <c r="F84" s="92">
        <f t="shared" si="31"/>
        <v>0</v>
      </c>
      <c r="G84" s="92">
        <f t="shared" si="31"/>
        <v>0</v>
      </c>
      <c r="H84" s="92">
        <f t="shared" si="31"/>
        <v>0</v>
      </c>
      <c r="I84" s="92">
        <f t="shared" si="31"/>
        <v>0</v>
      </c>
      <c r="J84" s="92">
        <f t="shared" si="31"/>
        <v>0</v>
      </c>
      <c r="K84" s="92">
        <f t="shared" si="31"/>
        <v>0</v>
      </c>
      <c r="L84" s="92">
        <f t="shared" si="31"/>
        <v>0</v>
      </c>
      <c r="M84" s="92">
        <f t="shared" si="31"/>
        <v>0</v>
      </c>
      <c r="N84" s="93">
        <f t="shared" si="29"/>
        <v>0</v>
      </c>
      <c r="O84" s="93">
        <f t="shared" ref="O84:Q84" si="32">N82/12*0.008+O82/12*11*0.008</f>
        <v>0</v>
      </c>
      <c r="P84" s="93">
        <f t="shared" si="32"/>
        <v>0</v>
      </c>
      <c r="Q84" s="93">
        <f t="shared" si="32"/>
        <v>0</v>
      </c>
      <c r="R84" s="71"/>
      <c r="S84" s="71"/>
      <c r="T84" s="71"/>
      <c r="U84" s="71"/>
      <c r="V84" s="71"/>
      <c r="W84" s="71"/>
      <c r="X84" s="71"/>
      <c r="Y84" s="71"/>
      <c r="Z84" s="71"/>
    </row>
    <row r="85" ht="9.75" customHeight="1">
      <c r="A85" s="85" t="s">
        <v>129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93">
        <f t="shared" si="29"/>
        <v>0</v>
      </c>
      <c r="O85" s="101"/>
      <c r="P85" s="101"/>
      <c r="Q85" s="101"/>
      <c r="R85" s="71"/>
      <c r="S85" s="71"/>
      <c r="T85" s="71"/>
      <c r="U85" s="71"/>
      <c r="V85" s="71"/>
      <c r="W85" s="71"/>
      <c r="X85" s="71"/>
      <c r="Y85" s="71"/>
      <c r="Z85" s="71"/>
    </row>
    <row r="86" ht="9.75" customHeight="1">
      <c r="A86" s="78" t="s">
        <v>130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66"/>
      <c r="O86" s="66"/>
      <c r="P86" s="66"/>
      <c r="Q86" s="66"/>
      <c r="R86" s="71"/>
      <c r="S86" s="71"/>
      <c r="T86" s="71"/>
      <c r="U86" s="71"/>
      <c r="V86" s="71"/>
      <c r="W86" s="71"/>
      <c r="X86" s="71"/>
      <c r="Y86" s="71"/>
      <c r="Z86" s="71"/>
    </row>
    <row r="87" ht="9.75" customHeight="1">
      <c r="A87" s="85" t="s">
        <v>131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93">
        <f t="shared" ref="N87:N88" si="33">SUM(B87:M87)</f>
        <v>0</v>
      </c>
      <c r="O87" s="101"/>
      <c r="P87" s="101"/>
      <c r="Q87" s="101"/>
      <c r="R87" s="71"/>
      <c r="S87" s="71"/>
      <c r="T87" s="71"/>
      <c r="U87" s="71"/>
      <c r="V87" s="71"/>
      <c r="W87" s="71"/>
      <c r="X87" s="71"/>
      <c r="Y87" s="71"/>
      <c r="Z87" s="71"/>
    </row>
    <row r="88" ht="9.75" customHeight="1">
      <c r="A88" s="102" t="s">
        <v>69</v>
      </c>
      <c r="B88" s="92">
        <f>IF('Algandmed '!$B2="jah",ROUND((SUM(B35:B80)-B71-B78+B85)*0.2,0),0)</f>
        <v>0</v>
      </c>
      <c r="C88" s="92">
        <f>IF('Algandmed '!$B2="jah",ROUND((SUM(C35:C80)-C71-C78+C85)*0.2,0),0)</f>
        <v>0</v>
      </c>
      <c r="D88" s="92">
        <f>IF('Algandmed '!$B2="jah",ROUND((SUM(D35:D80)-D71-D78+D85)*0.2,0),0)</f>
        <v>0</v>
      </c>
      <c r="E88" s="92">
        <f>IF('Algandmed '!$B2="jah",ROUND((SUM(E35:E80)-E71-E78+E85)*0.2,0),0)</f>
        <v>0</v>
      </c>
      <c r="F88" s="92">
        <f>IF('Algandmed '!$B2="jah",ROUND((SUM(F35:F80)-F71-F78+F85)*0.2,0),0)</f>
        <v>0</v>
      </c>
      <c r="G88" s="92">
        <f>IF('Algandmed '!$B2="jah",ROUND((SUM(G35:G80)-G71-G78+G85)*0.2,0),0)</f>
        <v>0</v>
      </c>
      <c r="H88" s="92">
        <f>IF('Algandmed '!$B2="jah",ROUND((SUM(H35:H80)-H71-H78+H85)*0.2,0),0)</f>
        <v>0</v>
      </c>
      <c r="I88" s="92">
        <f>IF('Algandmed '!$B2="jah",ROUND((SUM(I35:I80)-I71-I78+I85)*0.2,0),0)</f>
        <v>0</v>
      </c>
      <c r="J88" s="92">
        <f>IF('Algandmed '!$B2="jah",ROUND((SUM(J35:J80)-J71-J78+J85)*0.2,0),0)</f>
        <v>0</v>
      </c>
      <c r="K88" s="92">
        <f>IF('Algandmed '!$B2="jah",ROUND((SUM(K35:K80)-K71-K78+K85)*0.2,0),0)</f>
        <v>0</v>
      </c>
      <c r="L88" s="92">
        <f>IF('Algandmed '!$B2="jah",ROUND((SUM(L35:L80)-L71-L78+L85)*0.2,0),0)</f>
        <v>0</v>
      </c>
      <c r="M88" s="92">
        <f>IF('Algandmed '!$B2="jah",ROUND((SUM(M35:M80)-M71-M78+M85)*0.2,0),0)</f>
        <v>0</v>
      </c>
      <c r="N88" s="93">
        <f t="shared" si="33"/>
        <v>0</v>
      </c>
      <c r="O88" s="93">
        <f>IF('Algandmed '!$C2="jah",ROUND((SUM(O35:O80)-O71-O78+O85)*0.2,0),0)</f>
        <v>0</v>
      </c>
      <c r="P88" s="93">
        <f>IF('Algandmed '!$C2="jah",ROUND((SUM(P35:P80)-P71-P78+P85)*0.2,0),0)</f>
        <v>0</v>
      </c>
      <c r="Q88" s="93">
        <f>IF('Algandmed '!$C2="jah",ROUND((SUM(Q35:Q80)-Q71-Q78+Q85)*0.2,0),0)</f>
        <v>0</v>
      </c>
      <c r="R88" s="71"/>
      <c r="S88" s="71"/>
      <c r="T88" s="71"/>
      <c r="U88" s="71"/>
      <c r="V88" s="71"/>
      <c r="W88" s="71"/>
      <c r="X88" s="71"/>
      <c r="Y88" s="71"/>
      <c r="Z88" s="71"/>
    </row>
    <row r="89" ht="9.75" customHeight="1">
      <c r="A89" s="123" t="s">
        <v>132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66"/>
      <c r="O89" s="66"/>
      <c r="P89" s="66"/>
      <c r="Q89" s="66"/>
      <c r="R89" s="71"/>
      <c r="S89" s="71"/>
      <c r="T89" s="71"/>
      <c r="U89" s="71"/>
      <c r="V89" s="71"/>
      <c r="W89" s="71"/>
      <c r="X89" s="71"/>
      <c r="Y89" s="71"/>
      <c r="Z89" s="71"/>
    </row>
    <row r="90" ht="9.75" customHeight="1">
      <c r="A90" s="105" t="s">
        <v>133</v>
      </c>
      <c r="B90" s="103"/>
      <c r="C90" s="103"/>
      <c r="D90" s="103"/>
      <c r="E90" s="100"/>
      <c r="F90" s="100"/>
      <c r="G90" s="100"/>
      <c r="H90" s="100"/>
      <c r="I90" s="100"/>
      <c r="J90" s="100"/>
      <c r="K90" s="100"/>
      <c r="L90" s="100"/>
      <c r="M90" s="92">
        <f>IF(SUM(B90:L90)&lt;=Bilanss!B34,Bilanss!B34-SUM(B90:L90),0)</f>
        <v>0</v>
      </c>
      <c r="N90" s="93">
        <f>IF(SUM(B90:M90)=Bilanss!B34,SUM(B90:M90),IF(Bilanss!B34-SUM(B90:M90)&lt;0,"Viga, kliki siin!",Bilanss!B34-SUM(B90:M90)))</f>
        <v>0</v>
      </c>
      <c r="O90" s="101"/>
      <c r="P90" s="101"/>
      <c r="Q90" s="124"/>
      <c r="R90" s="125"/>
      <c r="S90" s="122"/>
      <c r="T90" s="122"/>
      <c r="U90" s="122"/>
      <c r="V90" s="122"/>
      <c r="W90" s="122"/>
      <c r="X90" s="122"/>
      <c r="Y90" s="122"/>
      <c r="Z90" s="122"/>
    </row>
    <row r="91" ht="9.75" customHeight="1">
      <c r="A91" s="105" t="s">
        <v>134</v>
      </c>
      <c r="B91" s="103"/>
      <c r="C91" s="103"/>
      <c r="D91" s="103"/>
      <c r="E91" s="100"/>
      <c r="F91" s="100"/>
      <c r="G91" s="100"/>
      <c r="H91" s="100"/>
      <c r="I91" s="100"/>
      <c r="J91" s="100"/>
      <c r="K91" s="100"/>
      <c r="L91" s="100"/>
      <c r="M91" s="92">
        <f>IF(SUM(B91:L91)&lt;=Bilanss!B33+N22,(Bilanss!B33+N22-SUM(B91:L91)),0)</f>
        <v>0</v>
      </c>
      <c r="N91" s="93">
        <f>IF(SUM(B91:M91)&lt;Bilanss!B33,"Viga, kliki siin!",IF(SUM(B91:M91)&gt;(Bilanss!B33+SUM(B22:M22)),"Viga, kliki siin!",SUM(B91:M91)))</f>
        <v>0</v>
      </c>
      <c r="O91" s="101"/>
      <c r="P91" s="101"/>
      <c r="Q91" s="101"/>
      <c r="R91" s="122"/>
      <c r="S91" s="122"/>
      <c r="T91" s="122"/>
      <c r="U91" s="122"/>
      <c r="V91" s="122"/>
      <c r="W91" s="122"/>
      <c r="X91" s="122"/>
      <c r="Y91" s="122"/>
      <c r="Z91" s="122"/>
    </row>
    <row r="92" ht="9.75" customHeight="1">
      <c r="A92" s="105" t="s">
        <v>135</v>
      </c>
      <c r="B92" s="103"/>
      <c r="C92" s="103"/>
      <c r="D92" s="103"/>
      <c r="E92" s="100"/>
      <c r="F92" s="100"/>
      <c r="G92" s="100"/>
      <c r="H92" s="100"/>
      <c r="I92" s="100"/>
      <c r="J92" s="100"/>
      <c r="K92" s="100"/>
      <c r="L92" s="100"/>
      <c r="M92" s="100"/>
      <c r="N92" s="93">
        <f t="shared" ref="N92:N94" si="35">SUM(B92:M92)</f>
        <v>0</v>
      </c>
      <c r="O92" s="101"/>
      <c r="P92" s="101"/>
      <c r="Q92" s="101"/>
      <c r="R92" s="122"/>
      <c r="S92" s="122"/>
      <c r="T92" s="122"/>
      <c r="U92" s="122"/>
      <c r="V92" s="122"/>
      <c r="W92" s="122"/>
      <c r="X92" s="122"/>
      <c r="Y92" s="122"/>
      <c r="Z92" s="122"/>
    </row>
    <row r="93" ht="9.75" customHeight="1">
      <c r="A93" s="85" t="s">
        <v>136</v>
      </c>
      <c r="B93" s="100"/>
      <c r="C93" s="92">
        <f>IF(B102&gt;0,B102,0)</f>
        <v>0</v>
      </c>
      <c r="D93" s="92">
        <f t="shared" ref="D93:M93" si="34">IF(AND(B102&lt;0,C102&lt;=0),B102,IF(AND(B102&gt;=0,C102&lt;0),0,IF(AND(B102&lt;0,C102&gt;0),B102+C102,C102)))</f>
        <v>0</v>
      </c>
      <c r="E93" s="92">
        <f t="shared" si="34"/>
        <v>0</v>
      </c>
      <c r="F93" s="92">
        <f t="shared" si="34"/>
        <v>0</v>
      </c>
      <c r="G93" s="92">
        <f t="shared" si="34"/>
        <v>0</v>
      </c>
      <c r="H93" s="92">
        <f t="shared" si="34"/>
        <v>0</v>
      </c>
      <c r="I93" s="92">
        <f t="shared" si="34"/>
        <v>0</v>
      </c>
      <c r="J93" s="92">
        <f t="shared" si="34"/>
        <v>0</v>
      </c>
      <c r="K93" s="92">
        <f t="shared" si="34"/>
        <v>0</v>
      </c>
      <c r="L93" s="92">
        <f t="shared" si="34"/>
        <v>0</v>
      </c>
      <c r="M93" s="92">
        <f t="shared" si="34"/>
        <v>0</v>
      </c>
      <c r="N93" s="93">
        <f t="shared" si="35"/>
        <v>0</v>
      </c>
      <c r="O93" s="93">
        <f>L102+M102+O102-O102/12</f>
        <v>0</v>
      </c>
      <c r="P93" s="93">
        <f t="shared" ref="P93:Q93" si="36">O102/12+P102-P102/12</f>
        <v>0</v>
      </c>
      <c r="Q93" s="93">
        <f t="shared" si="36"/>
        <v>0</v>
      </c>
      <c r="R93" s="71"/>
      <c r="S93" s="71"/>
      <c r="T93" s="71"/>
      <c r="U93" s="71"/>
      <c r="V93" s="71"/>
      <c r="W93" s="71"/>
      <c r="X93" s="71"/>
      <c r="Y93" s="71"/>
      <c r="Z93" s="71"/>
    </row>
    <row r="94" ht="9.75" customHeight="1">
      <c r="A94" s="88" t="s">
        <v>137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93">
        <f t="shared" si="35"/>
        <v>0</v>
      </c>
      <c r="O94" s="101"/>
      <c r="P94" s="101"/>
      <c r="Q94" s="101"/>
      <c r="R94" s="71"/>
      <c r="S94" s="71"/>
      <c r="T94" s="71"/>
      <c r="U94" s="71"/>
      <c r="V94" s="71"/>
      <c r="W94" s="71"/>
      <c r="X94" s="71"/>
      <c r="Y94" s="71"/>
      <c r="Z94" s="71"/>
    </row>
    <row r="95" ht="9.75" customHeight="1">
      <c r="A95" s="108" t="s">
        <v>138</v>
      </c>
      <c r="B95" s="92">
        <f t="shared" ref="B95:Q95" si="37">SUM(B35:B94)</f>
        <v>0</v>
      </c>
      <c r="C95" s="92">
        <f t="shared" si="37"/>
        <v>0</v>
      </c>
      <c r="D95" s="92">
        <f t="shared" si="37"/>
        <v>0</v>
      </c>
      <c r="E95" s="92">
        <f t="shared" si="37"/>
        <v>0</v>
      </c>
      <c r="F95" s="92">
        <f t="shared" si="37"/>
        <v>0</v>
      </c>
      <c r="G95" s="92">
        <f t="shared" si="37"/>
        <v>0</v>
      </c>
      <c r="H95" s="92">
        <f t="shared" si="37"/>
        <v>0</v>
      </c>
      <c r="I95" s="92">
        <f t="shared" si="37"/>
        <v>0</v>
      </c>
      <c r="J95" s="92">
        <f t="shared" si="37"/>
        <v>0</v>
      </c>
      <c r="K95" s="92">
        <f t="shared" si="37"/>
        <v>0</v>
      </c>
      <c r="L95" s="92">
        <f t="shared" si="37"/>
        <v>0</v>
      </c>
      <c r="M95" s="92">
        <f t="shared" si="37"/>
        <v>0</v>
      </c>
      <c r="N95" s="93">
        <f t="shared" si="37"/>
        <v>0</v>
      </c>
      <c r="O95" s="93">
        <f t="shared" si="37"/>
        <v>0</v>
      </c>
      <c r="P95" s="93">
        <f t="shared" si="37"/>
        <v>0</v>
      </c>
      <c r="Q95" s="93">
        <f t="shared" si="37"/>
        <v>0</v>
      </c>
      <c r="R95" s="78"/>
      <c r="S95" s="78"/>
      <c r="T95" s="78"/>
      <c r="U95" s="78"/>
      <c r="V95" s="78"/>
      <c r="W95" s="78"/>
      <c r="X95" s="78"/>
      <c r="Y95" s="78"/>
      <c r="Z95" s="78"/>
    </row>
    <row r="96" ht="9.75" customHeight="1">
      <c r="A96" s="109" t="s">
        <v>139</v>
      </c>
      <c r="B96" s="126">
        <f>SUM(raha2)-SUM(kohu2)</f>
        <v>0</v>
      </c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4">
        <f>B96</f>
        <v>0</v>
      </c>
      <c r="O96" s="111"/>
      <c r="P96" s="111"/>
      <c r="Q96" s="111"/>
      <c r="R96" s="78"/>
      <c r="S96" s="78"/>
      <c r="T96" s="78"/>
      <c r="U96" s="78"/>
      <c r="V96" s="78"/>
      <c r="W96" s="78"/>
      <c r="X96" s="78"/>
      <c r="Y96" s="78"/>
      <c r="Z96" s="78"/>
    </row>
    <row r="97" ht="9.75" customHeight="1">
      <c r="A97" s="108" t="s">
        <v>140</v>
      </c>
      <c r="B97" s="76">
        <f>B4+B30-B95+B96</f>
        <v>0</v>
      </c>
      <c r="C97" s="92">
        <f t="shared" ref="C97:M97" si="38">C30+C4-C95</f>
        <v>0</v>
      </c>
      <c r="D97" s="92">
        <f t="shared" si="38"/>
        <v>0</v>
      </c>
      <c r="E97" s="92">
        <f t="shared" si="38"/>
        <v>0</v>
      </c>
      <c r="F97" s="92">
        <f t="shared" si="38"/>
        <v>0</v>
      </c>
      <c r="G97" s="92">
        <f t="shared" si="38"/>
        <v>0</v>
      </c>
      <c r="H97" s="92">
        <f t="shared" si="38"/>
        <v>0</v>
      </c>
      <c r="I97" s="92">
        <f t="shared" si="38"/>
        <v>0</v>
      </c>
      <c r="J97" s="92">
        <f t="shared" si="38"/>
        <v>0</v>
      </c>
      <c r="K97" s="92">
        <f t="shared" si="38"/>
        <v>0</v>
      </c>
      <c r="L97" s="92">
        <f t="shared" si="38"/>
        <v>0</v>
      </c>
      <c r="M97" s="92">
        <f t="shared" si="38"/>
        <v>0</v>
      </c>
      <c r="N97" s="93">
        <f>N4+N30-N95+N96</f>
        <v>0</v>
      </c>
      <c r="O97" s="77">
        <f t="shared" ref="O97:Q97" si="39">O30+O4-O95</f>
        <v>0</v>
      </c>
      <c r="P97" s="93">
        <f t="shared" si="39"/>
        <v>0</v>
      </c>
      <c r="Q97" s="93">
        <f t="shared" si="39"/>
        <v>0</v>
      </c>
      <c r="R97" s="71"/>
      <c r="S97" s="71"/>
      <c r="T97" s="71"/>
      <c r="U97" s="71"/>
      <c r="V97" s="71"/>
      <c r="W97" s="71"/>
      <c r="X97" s="71"/>
      <c r="Y97" s="71"/>
      <c r="Z97" s="71"/>
    </row>
    <row r="98" ht="9.75" customHeight="1">
      <c r="A98" s="71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2">
        <f>Bilanss!B33</f>
        <v>0</v>
      </c>
      <c r="O98" s="66"/>
      <c r="P98" s="66"/>
      <c r="Q98" s="127"/>
      <c r="R98" s="71"/>
      <c r="S98" s="71"/>
      <c r="T98" s="71"/>
      <c r="U98" s="71"/>
      <c r="V98" s="71"/>
      <c r="W98" s="71"/>
      <c r="X98" s="71"/>
      <c r="Y98" s="71"/>
      <c r="Z98" s="71"/>
    </row>
    <row r="99" ht="9.75" customHeight="1">
      <c r="A99" s="71"/>
      <c r="B99" s="128" t="s">
        <v>141</v>
      </c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2" t="str">
        <f>Bilanss!B34</f>
        <v/>
      </c>
      <c r="O99" s="66"/>
      <c r="P99" s="66"/>
      <c r="Q99" s="127"/>
      <c r="R99" s="71"/>
      <c r="S99" s="71"/>
      <c r="T99" s="71"/>
      <c r="U99" s="71"/>
      <c r="V99" s="71"/>
      <c r="W99" s="71"/>
      <c r="X99" s="71"/>
      <c r="Y99" s="71"/>
      <c r="Z99" s="71"/>
    </row>
    <row r="100" ht="17.25" customHeight="1">
      <c r="A100" s="71"/>
      <c r="B100" s="88" t="s">
        <v>142</v>
      </c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66"/>
      <c r="P100" s="66"/>
      <c r="Q100" s="127"/>
      <c r="R100" s="71"/>
      <c r="S100" s="71"/>
      <c r="T100" s="71"/>
      <c r="U100" s="71"/>
      <c r="V100" s="71"/>
      <c r="W100" s="71"/>
      <c r="X100" s="71"/>
      <c r="Y100" s="71"/>
      <c r="Z100" s="71"/>
    </row>
    <row r="101" ht="18.0" hidden="1" customHeight="1">
      <c r="A101" s="71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66"/>
      <c r="P101" s="66"/>
      <c r="Q101" s="127"/>
      <c r="R101" s="71"/>
      <c r="S101" s="71"/>
      <c r="T101" s="71"/>
      <c r="U101" s="71"/>
      <c r="V101" s="71"/>
      <c r="W101" s="71"/>
      <c r="X101" s="71"/>
      <c r="Y101" s="71"/>
      <c r="Z101" s="71"/>
    </row>
    <row r="102" ht="17.25" hidden="1" customHeight="1">
      <c r="A102" s="71" t="s">
        <v>143</v>
      </c>
      <c r="B102" s="80">
        <f t="shared" ref="B102:M102" si="40">B19-B88</f>
        <v>0</v>
      </c>
      <c r="C102" s="80">
        <f t="shared" si="40"/>
        <v>0</v>
      </c>
      <c r="D102" s="80">
        <f t="shared" si="40"/>
        <v>0</v>
      </c>
      <c r="E102" s="80">
        <f t="shared" si="40"/>
        <v>0</v>
      </c>
      <c r="F102" s="80">
        <f t="shared" si="40"/>
        <v>0</v>
      </c>
      <c r="G102" s="80">
        <f t="shared" si="40"/>
        <v>0</v>
      </c>
      <c r="H102" s="80">
        <f t="shared" si="40"/>
        <v>0</v>
      </c>
      <c r="I102" s="80">
        <f t="shared" si="40"/>
        <v>0</v>
      </c>
      <c r="J102" s="80">
        <f t="shared" si="40"/>
        <v>0</v>
      </c>
      <c r="K102" s="80">
        <f t="shared" si="40"/>
        <v>0</v>
      </c>
      <c r="L102" s="80">
        <f t="shared" si="40"/>
        <v>0</v>
      </c>
      <c r="M102" s="80">
        <f t="shared" si="40"/>
        <v>0</v>
      </c>
      <c r="N102" s="80"/>
      <c r="O102" s="66">
        <f t="shared" ref="O102:Q102" si="41">O19-O88</f>
        <v>0</v>
      </c>
      <c r="P102" s="66">
        <f t="shared" si="41"/>
        <v>0</v>
      </c>
      <c r="Q102" s="66">
        <f t="shared" si="41"/>
        <v>0</v>
      </c>
      <c r="R102" s="71"/>
      <c r="S102" s="71"/>
      <c r="T102" s="71"/>
      <c r="U102" s="71"/>
      <c r="V102" s="71"/>
      <c r="W102" s="71"/>
      <c r="X102" s="71"/>
      <c r="Y102" s="71"/>
      <c r="Z102" s="71"/>
    </row>
    <row r="103" ht="15.0" hidden="1" customHeight="1">
      <c r="A103" s="71" t="s">
        <v>144</v>
      </c>
      <c r="B103" s="80" t="str">
        <f t="shared" ref="B103:N103" si="42">B26</f>
        <v/>
      </c>
      <c r="C103" s="80" t="str">
        <f t="shared" si="42"/>
        <v/>
      </c>
      <c r="D103" s="80" t="str">
        <f t="shared" si="42"/>
        <v/>
      </c>
      <c r="E103" s="80" t="str">
        <f t="shared" si="42"/>
        <v/>
      </c>
      <c r="F103" s="80" t="str">
        <f t="shared" si="42"/>
        <v/>
      </c>
      <c r="G103" s="80" t="str">
        <f t="shared" si="42"/>
        <v/>
      </c>
      <c r="H103" s="80" t="str">
        <f t="shared" si="42"/>
        <v/>
      </c>
      <c r="I103" s="80" t="str">
        <f t="shared" si="42"/>
        <v/>
      </c>
      <c r="J103" s="80" t="str">
        <f t="shared" si="42"/>
        <v/>
      </c>
      <c r="K103" s="80" t="str">
        <f t="shared" si="42"/>
        <v/>
      </c>
      <c r="L103" s="80" t="str">
        <f t="shared" si="42"/>
        <v/>
      </c>
      <c r="M103" s="80" t="str">
        <f t="shared" si="42"/>
        <v/>
      </c>
      <c r="N103" s="80">
        <f t="shared" si="42"/>
        <v>0</v>
      </c>
      <c r="O103" s="80">
        <f t="shared" ref="O103:Q103" si="43">O26+O27</f>
        <v>0</v>
      </c>
      <c r="P103" s="80">
        <f t="shared" si="43"/>
        <v>0</v>
      </c>
      <c r="Q103" s="80">
        <f t="shared" si="43"/>
        <v>0</v>
      </c>
      <c r="R103" s="71"/>
      <c r="S103" s="71"/>
      <c r="T103" s="71"/>
      <c r="U103" s="71"/>
      <c r="V103" s="71"/>
      <c r="W103" s="71"/>
      <c r="X103" s="71"/>
      <c r="Y103" s="71"/>
      <c r="Z103" s="71"/>
    </row>
    <row r="104" ht="17.25" hidden="1" customHeight="1">
      <c r="A104" s="71" t="s">
        <v>145</v>
      </c>
      <c r="B104" s="80" t="str">
        <f t="shared" ref="B104:B105" si="45">B35</f>
        <v/>
      </c>
      <c r="C104" s="80">
        <f t="shared" ref="C104:M104" si="44">SUM($B35:C35)</f>
        <v>0</v>
      </c>
      <c r="D104" s="80">
        <f t="shared" si="44"/>
        <v>0</v>
      </c>
      <c r="E104" s="80">
        <f t="shared" si="44"/>
        <v>0</v>
      </c>
      <c r="F104" s="80">
        <f t="shared" si="44"/>
        <v>0</v>
      </c>
      <c r="G104" s="80">
        <f t="shared" si="44"/>
        <v>0</v>
      </c>
      <c r="H104" s="80">
        <f t="shared" si="44"/>
        <v>0</v>
      </c>
      <c r="I104" s="80">
        <f t="shared" si="44"/>
        <v>0</v>
      </c>
      <c r="J104" s="80">
        <f t="shared" si="44"/>
        <v>0</v>
      </c>
      <c r="K104" s="80">
        <f t="shared" si="44"/>
        <v>0</v>
      </c>
      <c r="L104" s="80">
        <f t="shared" si="44"/>
        <v>0</v>
      </c>
      <c r="M104" s="80">
        <f t="shared" si="44"/>
        <v>0</v>
      </c>
      <c r="N104" s="80">
        <f t="shared" ref="N104:N107" si="47">M104</f>
        <v>0</v>
      </c>
      <c r="O104" s="66">
        <f t="shared" ref="O104:O105" si="48">SUM(N35:O35)</f>
        <v>0</v>
      </c>
      <c r="P104" s="66">
        <f t="shared" ref="P104:P105" si="49">SUM(N35:P35)</f>
        <v>0</v>
      </c>
      <c r="Q104" s="66">
        <f t="shared" ref="Q104:Q105" si="50">SUM(N35:Q35)</f>
        <v>0</v>
      </c>
      <c r="R104" s="71"/>
      <c r="S104" s="71"/>
      <c r="T104" s="71"/>
      <c r="U104" s="71"/>
      <c r="V104" s="71"/>
      <c r="W104" s="71"/>
      <c r="X104" s="71"/>
      <c r="Y104" s="71"/>
      <c r="Z104" s="71"/>
    </row>
    <row r="105" ht="19.5" hidden="1" customHeight="1">
      <c r="A105" s="71" t="s">
        <v>146</v>
      </c>
      <c r="B105" s="80">
        <f t="shared" si="45"/>
        <v>0</v>
      </c>
      <c r="C105" s="80">
        <f t="shared" ref="C105:M105" si="46">SUM($B36:C36)</f>
        <v>0</v>
      </c>
      <c r="D105" s="80">
        <f t="shared" si="46"/>
        <v>0</v>
      </c>
      <c r="E105" s="80">
        <f t="shared" si="46"/>
        <v>0</v>
      </c>
      <c r="F105" s="80">
        <f t="shared" si="46"/>
        <v>0</v>
      </c>
      <c r="G105" s="80">
        <f t="shared" si="46"/>
        <v>0</v>
      </c>
      <c r="H105" s="80">
        <f t="shared" si="46"/>
        <v>0</v>
      </c>
      <c r="I105" s="80">
        <f t="shared" si="46"/>
        <v>0</v>
      </c>
      <c r="J105" s="80">
        <f t="shared" si="46"/>
        <v>0</v>
      </c>
      <c r="K105" s="80">
        <f t="shared" si="46"/>
        <v>0</v>
      </c>
      <c r="L105" s="80">
        <f t="shared" si="46"/>
        <v>0</v>
      </c>
      <c r="M105" s="80">
        <f t="shared" si="46"/>
        <v>0</v>
      </c>
      <c r="N105" s="80">
        <f t="shared" si="47"/>
        <v>0</v>
      </c>
      <c r="O105" s="66">
        <f t="shared" si="48"/>
        <v>0</v>
      </c>
      <c r="P105" s="66">
        <f t="shared" si="49"/>
        <v>0</v>
      </c>
      <c r="Q105" s="66">
        <f t="shared" si="50"/>
        <v>0</v>
      </c>
      <c r="R105" s="71"/>
      <c r="S105" s="71"/>
      <c r="T105" s="71"/>
      <c r="U105" s="71"/>
      <c r="V105" s="71"/>
      <c r="W105" s="71"/>
      <c r="X105" s="71"/>
      <c r="Y105" s="71"/>
      <c r="Z105" s="71"/>
    </row>
    <row r="106" ht="19.5" hidden="1" customHeight="1">
      <c r="A106" s="129" t="s">
        <v>147</v>
      </c>
      <c r="B106" s="130">
        <f>SUM(B39:B41)</f>
        <v>0</v>
      </c>
      <c r="C106" s="130">
        <f t="shared" ref="C106:M106" si="51">SUM($B39:C41)</f>
        <v>0</v>
      </c>
      <c r="D106" s="130">
        <f t="shared" si="51"/>
        <v>0</v>
      </c>
      <c r="E106" s="130">
        <f t="shared" si="51"/>
        <v>0</v>
      </c>
      <c r="F106" s="130">
        <f t="shared" si="51"/>
        <v>0</v>
      </c>
      <c r="G106" s="130">
        <f t="shared" si="51"/>
        <v>0</v>
      </c>
      <c r="H106" s="130">
        <f t="shared" si="51"/>
        <v>0</v>
      </c>
      <c r="I106" s="130">
        <f t="shared" si="51"/>
        <v>0</v>
      </c>
      <c r="J106" s="130">
        <f t="shared" si="51"/>
        <v>0</v>
      </c>
      <c r="K106" s="130">
        <f t="shared" si="51"/>
        <v>0</v>
      </c>
      <c r="L106" s="130">
        <f t="shared" si="51"/>
        <v>0</v>
      </c>
      <c r="M106" s="130">
        <f t="shared" si="51"/>
        <v>0</v>
      </c>
      <c r="N106" s="130">
        <f t="shared" si="47"/>
        <v>0</v>
      </c>
      <c r="O106" s="131">
        <f>SUM(N39:O41)</f>
        <v>0</v>
      </c>
      <c r="P106" s="131">
        <f>SUM(N39:P41)</f>
        <v>0</v>
      </c>
      <c r="Q106" s="131">
        <f>SUM(N39:Q41)</f>
        <v>0</v>
      </c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5.0" hidden="1" customHeight="1">
      <c r="A107" s="71" t="s">
        <v>148</v>
      </c>
      <c r="B107" s="80">
        <f>B37+B38</f>
        <v>0</v>
      </c>
      <c r="C107" s="80">
        <f t="shared" ref="C107:M107" si="52">SUM($B37:C38)</f>
        <v>0</v>
      </c>
      <c r="D107" s="80">
        <f t="shared" si="52"/>
        <v>0</v>
      </c>
      <c r="E107" s="80">
        <f t="shared" si="52"/>
        <v>0</v>
      </c>
      <c r="F107" s="80">
        <f t="shared" si="52"/>
        <v>0</v>
      </c>
      <c r="G107" s="80">
        <f t="shared" si="52"/>
        <v>0</v>
      </c>
      <c r="H107" s="80">
        <f t="shared" si="52"/>
        <v>0</v>
      </c>
      <c r="I107" s="80">
        <f t="shared" si="52"/>
        <v>0</v>
      </c>
      <c r="J107" s="80">
        <f t="shared" si="52"/>
        <v>0</v>
      </c>
      <c r="K107" s="80">
        <f t="shared" si="52"/>
        <v>0</v>
      </c>
      <c r="L107" s="80">
        <f t="shared" si="52"/>
        <v>0</v>
      </c>
      <c r="M107" s="80">
        <f t="shared" si="52"/>
        <v>0</v>
      </c>
      <c r="N107" s="80">
        <f t="shared" si="47"/>
        <v>0</v>
      </c>
      <c r="O107" s="66">
        <f>SUM(N37:O38)</f>
        <v>0</v>
      </c>
      <c r="P107" s="66">
        <f>SUM(N37:P38)</f>
        <v>0</v>
      </c>
      <c r="Q107" s="66">
        <f>SUM(N37:Q38)</f>
        <v>0</v>
      </c>
      <c r="R107" s="71"/>
      <c r="S107" s="71"/>
      <c r="T107" s="71"/>
      <c r="U107" s="71"/>
      <c r="V107" s="71"/>
      <c r="W107" s="71"/>
      <c r="X107" s="71"/>
      <c r="Y107" s="71"/>
      <c r="Z107" s="71"/>
    </row>
    <row r="108" ht="17.25" hidden="1" customHeight="1">
      <c r="A108" s="71" t="s">
        <v>149</v>
      </c>
      <c r="B108" s="80">
        <f>B104*'Algandmed '!$B4/100/12</f>
        <v>0</v>
      </c>
      <c r="C108" s="80">
        <f>C104*'Algandmed '!$B4/100/12</f>
        <v>0</v>
      </c>
      <c r="D108" s="80">
        <f>D104*'Algandmed '!$B4/100/12</f>
        <v>0</v>
      </c>
      <c r="E108" s="80">
        <f>E104*'Algandmed '!$B4/100/12</f>
        <v>0</v>
      </c>
      <c r="F108" s="80">
        <f>F104*'Algandmed '!$B4/100/12</f>
        <v>0</v>
      </c>
      <c r="G108" s="80">
        <f>G104*'Algandmed '!$B4/100/12</f>
        <v>0</v>
      </c>
      <c r="H108" s="80">
        <f>H104*'Algandmed '!$B4/100/12</f>
        <v>0</v>
      </c>
      <c r="I108" s="80">
        <f>I104*'Algandmed '!$B4/100/12</f>
        <v>0</v>
      </c>
      <c r="J108" s="80">
        <f>J104*'Algandmed '!$B4/100/12</f>
        <v>0</v>
      </c>
      <c r="K108" s="80">
        <f>K104*'Algandmed '!$B4/100/12</f>
        <v>0</v>
      </c>
      <c r="L108" s="80">
        <f>L104*'Algandmed '!$B4/100/12</f>
        <v>0</v>
      </c>
      <c r="M108" s="80">
        <f>M104*'Algandmed '!$B4/100/12</f>
        <v>0</v>
      </c>
      <c r="N108" s="80">
        <f>Bilanss!$B$15*'Algandmed '!$B$4/100+SUM(B108:M108)</f>
        <v>0</v>
      </c>
      <c r="O108" s="66">
        <f>Bilanss!$B$15*'Algandmed '!$B$4/100+O104*'Algandmed '!C4/100</f>
        <v>0</v>
      </c>
      <c r="P108" s="66">
        <f>Bilanss!$B$15*'Algandmed '!$B$4/100+P104*'Algandmed '!D4/100</f>
        <v>0</v>
      </c>
      <c r="Q108" s="66">
        <f>Bilanss!$B$15*'Algandmed '!$B$4/100+Q104*'Algandmed '!E4/100</f>
        <v>0</v>
      </c>
      <c r="R108" s="71"/>
      <c r="S108" s="71"/>
      <c r="T108" s="71"/>
      <c r="U108" s="71"/>
      <c r="V108" s="71"/>
      <c r="W108" s="71"/>
      <c r="X108" s="71"/>
      <c r="Y108" s="71"/>
      <c r="Z108" s="71"/>
    </row>
    <row r="109" ht="21.0" hidden="1" customHeight="1">
      <c r="A109" s="71" t="s">
        <v>150</v>
      </c>
      <c r="B109" s="80">
        <f>B106*'Algandmed '!$B5/100/12</f>
        <v>0</v>
      </c>
      <c r="C109" s="80">
        <f>C106*'Algandmed '!$B5/100/12</f>
        <v>0</v>
      </c>
      <c r="D109" s="80">
        <f>D106*'Algandmed '!$B5/100/12</f>
        <v>0</v>
      </c>
      <c r="E109" s="80">
        <f>E106*'Algandmed '!$B5/100/12</f>
        <v>0</v>
      </c>
      <c r="F109" s="80">
        <f>F106*'Algandmed '!$B5/100/12</f>
        <v>0</v>
      </c>
      <c r="G109" s="80">
        <f>G106*'Algandmed '!$B5/100/12</f>
        <v>0</v>
      </c>
      <c r="H109" s="80">
        <f>H106*'Algandmed '!$B5/100/12</f>
        <v>0</v>
      </c>
      <c r="I109" s="80">
        <f>I106*'Algandmed '!$B5/100/12</f>
        <v>0</v>
      </c>
      <c r="J109" s="80">
        <f>J106*'Algandmed '!$B5/100/12</f>
        <v>0</v>
      </c>
      <c r="K109" s="80">
        <f>K106*'Algandmed '!$B5/100/12</f>
        <v>0</v>
      </c>
      <c r="L109" s="80">
        <f>L106*'Algandmed '!$B5/100/12</f>
        <v>0</v>
      </c>
      <c r="M109" s="80">
        <f>M106*'Algandmed '!$B5/100/12</f>
        <v>0</v>
      </c>
      <c r="N109" s="80">
        <f>Bilanss!B16*'Algandmed '!B5/100+SUM(B109:M109)</f>
        <v>0</v>
      </c>
      <c r="O109" s="66">
        <f>Bilanss!$B$16*'Algandmed '!$B$5/100+O106*'Algandmed '!C5/100</f>
        <v>0</v>
      </c>
      <c r="P109" s="66">
        <f>Bilanss!$B$16*'Algandmed '!$B$5/100+P106*'Algandmed '!D5/100</f>
        <v>0</v>
      </c>
      <c r="Q109" s="66">
        <f>Bilanss!$B$16*'Algandmed '!$B$5/100+Q106*'Algandmed '!E5/100</f>
        <v>0</v>
      </c>
      <c r="R109" s="71"/>
      <c r="S109" s="71"/>
      <c r="T109" s="71"/>
      <c r="U109" s="71"/>
      <c r="V109" s="71"/>
      <c r="W109" s="71"/>
      <c r="X109" s="71"/>
      <c r="Y109" s="71"/>
      <c r="Z109" s="71"/>
    </row>
    <row r="110" ht="20.25" hidden="1" customHeight="1">
      <c r="A110" s="71" t="s">
        <v>151</v>
      </c>
      <c r="B110" s="80">
        <f>B107*'Algandmed '!$B5/100/12</f>
        <v>0</v>
      </c>
      <c r="C110" s="80">
        <f>C107*'Algandmed '!$B5/100/12</f>
        <v>0</v>
      </c>
      <c r="D110" s="80">
        <f>D107*'Algandmed '!$B5/100/12</f>
        <v>0</v>
      </c>
      <c r="E110" s="80">
        <f>E107*'Algandmed '!$B5/100/12</f>
        <v>0</v>
      </c>
      <c r="F110" s="80">
        <f>F107*'Algandmed '!$B5/100/12</f>
        <v>0</v>
      </c>
      <c r="G110" s="80">
        <f>G107*'Algandmed '!$B5/100/12</f>
        <v>0</v>
      </c>
      <c r="H110" s="80">
        <f>H107*'Algandmed '!$B5/100/12</f>
        <v>0</v>
      </c>
      <c r="I110" s="80">
        <f>I107*'Algandmed '!$B5/100/12</f>
        <v>0</v>
      </c>
      <c r="J110" s="80">
        <f>J107*'Algandmed '!$B5/100/12</f>
        <v>0</v>
      </c>
      <c r="K110" s="80">
        <f>K107*'Algandmed '!$B5/100/12</f>
        <v>0</v>
      </c>
      <c r="L110" s="80">
        <f>L107*'Algandmed '!$B5/100/12</f>
        <v>0</v>
      </c>
      <c r="M110" s="80">
        <f>M107*'Algandmed '!$B5/100/12</f>
        <v>0</v>
      </c>
      <c r="N110" s="80">
        <f>Bilanss!$B$22*'Algandmed '!B$5/100+SUM(B110:M110)</f>
        <v>0</v>
      </c>
      <c r="O110" s="66">
        <f>Bilanss!$B$22*'Algandmed '!$B$5/100+O107*'Algandmed '!C5/100</f>
        <v>0</v>
      </c>
      <c r="P110" s="66">
        <f>Bilanss!$B$22*'Algandmed '!$B$5/100+P107*'Algandmed '!D5/100</f>
        <v>0</v>
      </c>
      <c r="Q110" s="66">
        <f>Bilanss!$B$22*'Algandmed '!$B$5/100+Q107*'Algandmed '!E5/100</f>
        <v>0</v>
      </c>
      <c r="R110" s="71"/>
      <c r="S110" s="71"/>
      <c r="T110" s="71"/>
      <c r="U110" s="71"/>
      <c r="V110" s="71"/>
      <c r="W110" s="71"/>
      <c r="X110" s="71"/>
      <c r="Y110" s="71"/>
      <c r="Z110" s="71"/>
    </row>
    <row r="111" ht="17.25" hidden="1" customHeight="1">
      <c r="A111" s="71" t="s">
        <v>152</v>
      </c>
      <c r="B111" s="80">
        <f>B105*'Algandmed '!$B4/100/12</f>
        <v>0</v>
      </c>
      <c r="C111" s="80">
        <f>C105*'Algandmed '!$B4/100/12</f>
        <v>0</v>
      </c>
      <c r="D111" s="80">
        <f>D105*'Algandmed '!$B4/100/12</f>
        <v>0</v>
      </c>
      <c r="E111" s="80">
        <f>E105*'Algandmed '!$B4/100/12</f>
        <v>0</v>
      </c>
      <c r="F111" s="80">
        <f>F105*'Algandmed '!$B4/100/12</f>
        <v>0</v>
      </c>
      <c r="G111" s="80">
        <f>G105*'Algandmed '!$B4/100/12</f>
        <v>0</v>
      </c>
      <c r="H111" s="80">
        <f>H105*'Algandmed '!$B4/100/12</f>
        <v>0</v>
      </c>
      <c r="I111" s="80">
        <f>I105*'Algandmed '!$B4/100/12</f>
        <v>0</v>
      </c>
      <c r="J111" s="80">
        <f>J105*'Algandmed '!$B4/100/12</f>
        <v>0</v>
      </c>
      <c r="K111" s="80">
        <f>K105*'Algandmed '!$B4/100/12</f>
        <v>0</v>
      </c>
      <c r="L111" s="80">
        <f>L105*'Algandmed '!$B4/100/12</f>
        <v>0</v>
      </c>
      <c r="M111" s="80">
        <f>M105*'Algandmed '!$B4/100/12</f>
        <v>0</v>
      </c>
      <c r="N111" s="80">
        <f>SUM(B111:M111)</f>
        <v>0</v>
      </c>
      <c r="O111" s="66">
        <f>O105*'Algandmed '!$B4/100</f>
        <v>0</v>
      </c>
      <c r="P111" s="66">
        <f>P105*'Algandmed '!$B4/100</f>
        <v>0</v>
      </c>
      <c r="Q111" s="66">
        <f>Q105*'Algandmed '!$B4/100</f>
        <v>0</v>
      </c>
      <c r="R111" s="71"/>
      <c r="S111" s="71"/>
      <c r="T111" s="71"/>
      <c r="U111" s="71"/>
      <c r="V111" s="71"/>
      <c r="W111" s="71"/>
      <c r="X111" s="71"/>
      <c r="Y111" s="71"/>
      <c r="Z111" s="71"/>
    </row>
    <row r="112" ht="21.0" hidden="1" customHeight="1">
      <c r="A112" s="71" t="s">
        <v>153</v>
      </c>
      <c r="B112" s="80" t="str">
        <f>B44</f>
        <v/>
      </c>
      <c r="C112" s="80">
        <f t="shared" ref="C112:M112" si="53">SUM($B$44:C44)</f>
        <v>0</v>
      </c>
      <c r="D112" s="80">
        <f t="shared" si="53"/>
        <v>0</v>
      </c>
      <c r="E112" s="80">
        <f t="shared" si="53"/>
        <v>0</v>
      </c>
      <c r="F112" s="80">
        <f t="shared" si="53"/>
        <v>0</v>
      </c>
      <c r="G112" s="80">
        <f t="shared" si="53"/>
        <v>0</v>
      </c>
      <c r="H112" s="80">
        <f t="shared" si="53"/>
        <v>0</v>
      </c>
      <c r="I112" s="80">
        <f t="shared" si="53"/>
        <v>0</v>
      </c>
      <c r="J112" s="80">
        <f t="shared" si="53"/>
        <v>0</v>
      </c>
      <c r="K112" s="80">
        <f t="shared" si="53"/>
        <v>0</v>
      </c>
      <c r="L112" s="80">
        <f t="shared" si="53"/>
        <v>0</v>
      </c>
      <c r="M112" s="80">
        <f t="shared" si="53"/>
        <v>0</v>
      </c>
      <c r="N112" s="80">
        <f t="shared" ref="N112:N113" si="56">M112</f>
        <v>0</v>
      </c>
      <c r="O112" s="66">
        <f t="shared" ref="O112:Q112" si="54">SUM($N$44:O44)</f>
        <v>0</v>
      </c>
      <c r="P112" s="66">
        <f t="shared" si="54"/>
        <v>0</v>
      </c>
      <c r="Q112" s="66">
        <f t="shared" si="54"/>
        <v>0</v>
      </c>
      <c r="R112" s="71"/>
      <c r="S112" s="71"/>
      <c r="T112" s="71"/>
      <c r="U112" s="71"/>
      <c r="V112" s="71"/>
      <c r="W112" s="71"/>
      <c r="X112" s="71"/>
      <c r="Y112" s="71"/>
      <c r="Z112" s="71"/>
    </row>
    <row r="113" ht="20.25" hidden="1" customHeight="1">
      <c r="A113" s="71" t="s">
        <v>154</v>
      </c>
      <c r="B113" s="80">
        <f>B43</f>
        <v>0</v>
      </c>
      <c r="C113" s="80">
        <f t="shared" ref="C113:M113" si="55">SUM($B$43:C43)</f>
        <v>0</v>
      </c>
      <c r="D113" s="80">
        <f t="shared" si="55"/>
        <v>0</v>
      </c>
      <c r="E113" s="80">
        <f t="shared" si="55"/>
        <v>0</v>
      </c>
      <c r="F113" s="80">
        <f t="shared" si="55"/>
        <v>0</v>
      </c>
      <c r="G113" s="80">
        <f t="shared" si="55"/>
        <v>0</v>
      </c>
      <c r="H113" s="80">
        <f t="shared" si="55"/>
        <v>0</v>
      </c>
      <c r="I113" s="80">
        <f t="shared" si="55"/>
        <v>0</v>
      </c>
      <c r="J113" s="80">
        <f t="shared" si="55"/>
        <v>0</v>
      </c>
      <c r="K113" s="80">
        <f t="shared" si="55"/>
        <v>0</v>
      </c>
      <c r="L113" s="80">
        <f t="shared" si="55"/>
        <v>0</v>
      </c>
      <c r="M113" s="80">
        <f t="shared" si="55"/>
        <v>0</v>
      </c>
      <c r="N113" s="80">
        <f t="shared" si="56"/>
        <v>0</v>
      </c>
      <c r="O113" s="66">
        <f t="shared" ref="O113:Q113" si="57">SUM($N$43:O43)</f>
        <v>0</v>
      </c>
      <c r="P113" s="66">
        <f t="shared" si="57"/>
        <v>0</v>
      </c>
      <c r="Q113" s="66">
        <f t="shared" si="57"/>
        <v>0</v>
      </c>
      <c r="R113" s="71"/>
      <c r="S113" s="71"/>
      <c r="T113" s="71"/>
      <c r="U113" s="71"/>
      <c r="V113" s="71"/>
      <c r="W113" s="71"/>
      <c r="X113" s="71"/>
      <c r="Y113" s="71"/>
      <c r="Z113" s="71"/>
    </row>
    <row r="114" ht="18.0" hidden="1" customHeight="1">
      <c r="A114" s="71" t="s">
        <v>155</v>
      </c>
      <c r="B114" s="80">
        <f>B112*'Algandmed '!$B6/100/12</f>
        <v>0</v>
      </c>
      <c r="C114" s="80">
        <f>C112*'Algandmed '!$B6/100/12</f>
        <v>0</v>
      </c>
      <c r="D114" s="80">
        <f>D112*'Algandmed '!$B6/100/12</f>
        <v>0</v>
      </c>
      <c r="E114" s="80">
        <f>E112*'Algandmed '!$B6/100/12</f>
        <v>0</v>
      </c>
      <c r="F114" s="80">
        <f>F112*'Algandmed '!$B6/100/12</f>
        <v>0</v>
      </c>
      <c r="G114" s="80">
        <f>G112*'Algandmed '!$B6/100/12</f>
        <v>0</v>
      </c>
      <c r="H114" s="80">
        <f>H112*'Algandmed '!$B6/100/12</f>
        <v>0</v>
      </c>
      <c r="I114" s="80">
        <f>I112*'Algandmed '!$B6/100/12</f>
        <v>0</v>
      </c>
      <c r="J114" s="80">
        <f>J112*'Algandmed '!$B6/100/12</f>
        <v>0</v>
      </c>
      <c r="K114" s="80">
        <f>K112*'Algandmed '!$B6/100/12</f>
        <v>0</v>
      </c>
      <c r="L114" s="80">
        <f>L112*'Algandmed '!$B6/100/12</f>
        <v>0</v>
      </c>
      <c r="M114" s="80">
        <f>M112*'Algandmed '!$B6/100/12</f>
        <v>0</v>
      </c>
      <c r="N114" s="80">
        <f>Bilanss!B19*'Algandmed '!B6/100+SUM(B114:M114)</f>
        <v>0</v>
      </c>
      <c r="O114" s="66">
        <f>Bilanss!$B$19*'Algandmed '!$B$6/100+O112*'Algandmed '!C6/100</f>
        <v>0</v>
      </c>
      <c r="P114" s="66">
        <f>Bilanss!$B$19*'Algandmed '!$B$6/100+P112*'Algandmed '!D6/100</f>
        <v>0</v>
      </c>
      <c r="Q114" s="66">
        <f>Bilanss!$B$19*'Algandmed '!$B$6/100+Q112*'Algandmed '!E6/100</f>
        <v>0</v>
      </c>
      <c r="R114" s="71"/>
      <c r="S114" s="71"/>
      <c r="T114" s="71"/>
      <c r="U114" s="71"/>
      <c r="V114" s="71"/>
      <c r="W114" s="71"/>
      <c r="X114" s="71"/>
      <c r="Y114" s="71"/>
      <c r="Z114" s="71"/>
    </row>
    <row r="115" ht="30.0" hidden="1" customHeight="1">
      <c r="A115" s="71" t="s">
        <v>156</v>
      </c>
      <c r="B115" s="80">
        <f>B113*'Algandmed '!$B6/100/12</f>
        <v>0</v>
      </c>
      <c r="C115" s="80">
        <f>C113*'Algandmed '!$B6/100/12</f>
        <v>0</v>
      </c>
      <c r="D115" s="80">
        <f>D113*'Algandmed '!$B6/100/12</f>
        <v>0</v>
      </c>
      <c r="E115" s="80">
        <f>E113*'Algandmed '!$B6/100/12</f>
        <v>0</v>
      </c>
      <c r="F115" s="80">
        <f>F113*'Algandmed '!$B6/100/12</f>
        <v>0</v>
      </c>
      <c r="G115" s="80">
        <f>G113*'Algandmed '!$B6/100/12</f>
        <v>0</v>
      </c>
      <c r="H115" s="80">
        <f>H113*'Algandmed '!$B6/100/12</f>
        <v>0</v>
      </c>
      <c r="I115" s="80">
        <f>I113*'Algandmed '!$B6/100/12</f>
        <v>0</v>
      </c>
      <c r="J115" s="80">
        <f>J113*'Algandmed '!$B6/100/12</f>
        <v>0</v>
      </c>
      <c r="K115" s="80">
        <f>K113*'Algandmed '!$B6/100/12</f>
        <v>0</v>
      </c>
      <c r="L115" s="80">
        <f>L113*'Algandmed '!$B6/100/12</f>
        <v>0</v>
      </c>
      <c r="M115" s="80">
        <f>M113*'Algandmed '!$B6/100/12</f>
        <v>0</v>
      </c>
      <c r="N115" s="80">
        <f>Bilanss!$B$23*'Algandmed '!B$6/100+SUM(B115:M115)</f>
        <v>0</v>
      </c>
      <c r="O115" s="66">
        <f>Bilanss!$B$23*'Algandmed '!$B$6/100+O113*'Algandmed '!C6/100</f>
        <v>0</v>
      </c>
      <c r="P115" s="66">
        <f>Bilanss!$B$23*'Algandmed '!$B$6/100+P113*'Algandmed '!D6/100</f>
        <v>0</v>
      </c>
      <c r="Q115" s="66">
        <f>Bilanss!$B$23*'Algandmed '!$B$6/100+Q113*'Algandmed '!E6/100</f>
        <v>0</v>
      </c>
      <c r="R115" s="71"/>
      <c r="S115" s="71"/>
      <c r="T115" s="71"/>
      <c r="U115" s="71"/>
      <c r="V115" s="71"/>
      <c r="W115" s="71"/>
      <c r="X115" s="71"/>
      <c r="Y115" s="71"/>
      <c r="Z115" s="71"/>
    </row>
    <row r="116" ht="9.75" hidden="1" customHeight="1">
      <c r="A116" s="71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66"/>
      <c r="P116" s="66"/>
      <c r="Q116" s="127"/>
      <c r="R116" s="71"/>
      <c r="S116" s="71"/>
      <c r="T116" s="71"/>
      <c r="U116" s="71"/>
      <c r="V116" s="71"/>
      <c r="W116" s="71"/>
      <c r="X116" s="71"/>
      <c r="Y116" s="71"/>
      <c r="Z116" s="71"/>
    </row>
    <row r="117" ht="9.75" hidden="1" customHeight="1">
      <c r="A117" s="71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66"/>
      <c r="P117" s="66"/>
      <c r="Q117" s="127"/>
      <c r="R117" s="71"/>
      <c r="S117" s="71"/>
      <c r="T117" s="71"/>
      <c r="U117" s="71"/>
      <c r="V117" s="71"/>
      <c r="W117" s="71"/>
      <c r="X117" s="71"/>
      <c r="Y117" s="71"/>
      <c r="Z117" s="71"/>
    </row>
    <row r="118" ht="9.75" customHeight="1">
      <c r="A118" s="71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66"/>
      <c r="P118" s="66"/>
      <c r="Q118" s="127"/>
      <c r="R118" s="71"/>
      <c r="S118" s="71"/>
      <c r="T118" s="71"/>
      <c r="U118" s="71"/>
      <c r="V118" s="71"/>
      <c r="W118" s="71"/>
      <c r="X118" s="71"/>
      <c r="Y118" s="71"/>
      <c r="Z118" s="71"/>
    </row>
    <row r="119" ht="9.75" customHeight="1">
      <c r="A119" s="71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66"/>
      <c r="P119" s="66"/>
      <c r="Q119" s="127"/>
      <c r="R119" s="71"/>
      <c r="S119" s="71"/>
      <c r="T119" s="71"/>
      <c r="U119" s="71"/>
      <c r="V119" s="71"/>
      <c r="W119" s="71"/>
      <c r="X119" s="71"/>
      <c r="Y119" s="71"/>
      <c r="Z119" s="71"/>
    </row>
    <row r="120" ht="9.75" customHeight="1">
      <c r="A120" s="71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66"/>
      <c r="P120" s="66"/>
      <c r="Q120" s="127"/>
      <c r="R120" s="71"/>
      <c r="S120" s="71"/>
      <c r="T120" s="71"/>
      <c r="U120" s="71"/>
      <c r="V120" s="71"/>
      <c r="W120" s="71"/>
      <c r="X120" s="71"/>
      <c r="Y120" s="71"/>
      <c r="Z120" s="71"/>
    </row>
    <row r="121" ht="9.75" customHeight="1">
      <c r="A121" s="71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66"/>
      <c r="P121" s="66"/>
      <c r="Q121" s="127"/>
      <c r="R121" s="71"/>
      <c r="S121" s="71"/>
      <c r="T121" s="71"/>
      <c r="U121" s="71"/>
      <c r="V121" s="71"/>
      <c r="W121" s="71"/>
      <c r="X121" s="71"/>
      <c r="Y121" s="71"/>
      <c r="Z121" s="71"/>
    </row>
    <row r="122" ht="9.75" customHeight="1">
      <c r="A122" s="71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66"/>
      <c r="P122" s="66"/>
      <c r="Q122" s="127"/>
      <c r="R122" s="71"/>
      <c r="S122" s="71"/>
      <c r="T122" s="71"/>
      <c r="U122" s="71"/>
      <c r="V122" s="71"/>
      <c r="W122" s="71"/>
      <c r="X122" s="71"/>
      <c r="Y122" s="71"/>
      <c r="Z122" s="71"/>
    </row>
    <row r="123" ht="9.75" customHeight="1">
      <c r="A123" s="71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66"/>
      <c r="P123" s="66"/>
      <c r="Q123" s="127"/>
      <c r="R123" s="71"/>
      <c r="S123" s="71"/>
      <c r="T123" s="71"/>
      <c r="U123" s="71"/>
      <c r="V123" s="71"/>
      <c r="W123" s="71"/>
      <c r="X123" s="71"/>
      <c r="Y123" s="71"/>
      <c r="Z123" s="71"/>
    </row>
    <row r="124" ht="9.75" customHeight="1">
      <c r="A124" s="71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66"/>
      <c r="P124" s="66"/>
      <c r="Q124" s="127"/>
      <c r="R124" s="71"/>
      <c r="S124" s="71"/>
      <c r="T124" s="71"/>
      <c r="U124" s="71"/>
      <c r="V124" s="71"/>
      <c r="W124" s="71"/>
      <c r="X124" s="71"/>
      <c r="Y124" s="71"/>
      <c r="Z124" s="71"/>
    </row>
    <row r="125" ht="9.75" customHeight="1">
      <c r="A125" s="71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66"/>
      <c r="P125" s="66"/>
      <c r="Q125" s="127"/>
      <c r="R125" s="71"/>
      <c r="S125" s="71"/>
      <c r="T125" s="71"/>
      <c r="U125" s="71"/>
      <c r="V125" s="71"/>
      <c r="W125" s="71"/>
      <c r="X125" s="71"/>
      <c r="Y125" s="71"/>
      <c r="Z125" s="71"/>
    </row>
    <row r="126" ht="9.75" customHeight="1">
      <c r="A126" s="71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66"/>
      <c r="P126" s="66"/>
      <c r="Q126" s="127"/>
      <c r="R126" s="71"/>
      <c r="S126" s="71"/>
      <c r="T126" s="71"/>
      <c r="U126" s="71"/>
      <c r="V126" s="71"/>
      <c r="W126" s="71"/>
      <c r="X126" s="71"/>
      <c r="Y126" s="71"/>
      <c r="Z126" s="71"/>
    </row>
    <row r="127" ht="9.75" customHeight="1">
      <c r="A127" s="71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66"/>
      <c r="P127" s="66"/>
      <c r="Q127" s="127"/>
      <c r="R127" s="71"/>
      <c r="S127" s="71"/>
      <c r="T127" s="71"/>
      <c r="U127" s="71"/>
      <c r="V127" s="71"/>
      <c r="W127" s="71"/>
      <c r="X127" s="71"/>
      <c r="Y127" s="71"/>
      <c r="Z127" s="71"/>
    </row>
    <row r="128" ht="9.75" customHeight="1">
      <c r="A128" s="71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66"/>
      <c r="P128" s="66"/>
      <c r="Q128" s="127"/>
      <c r="R128" s="71"/>
      <c r="S128" s="71"/>
      <c r="T128" s="71"/>
      <c r="U128" s="71"/>
      <c r="V128" s="71"/>
      <c r="W128" s="71"/>
      <c r="X128" s="71"/>
      <c r="Y128" s="71"/>
      <c r="Z128" s="71"/>
    </row>
    <row r="129" ht="9.75" customHeight="1">
      <c r="A129" s="71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66"/>
      <c r="P129" s="66"/>
      <c r="Q129" s="127"/>
      <c r="R129" s="71"/>
      <c r="S129" s="71"/>
      <c r="T129" s="71"/>
      <c r="U129" s="71"/>
      <c r="V129" s="71"/>
      <c r="W129" s="71"/>
      <c r="X129" s="71"/>
      <c r="Y129" s="71"/>
      <c r="Z129" s="71"/>
    </row>
    <row r="130" ht="9.75" customHeight="1">
      <c r="A130" s="71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66"/>
      <c r="P130" s="66"/>
      <c r="Q130" s="127"/>
      <c r="R130" s="71"/>
      <c r="S130" s="71"/>
      <c r="T130" s="71"/>
      <c r="U130" s="71"/>
      <c r="V130" s="71"/>
      <c r="W130" s="71"/>
      <c r="X130" s="71"/>
      <c r="Y130" s="71"/>
      <c r="Z130" s="71"/>
    </row>
    <row r="131" ht="9.75" customHeight="1">
      <c r="A131" s="71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66"/>
      <c r="P131" s="66"/>
      <c r="Q131" s="127"/>
      <c r="R131" s="71"/>
      <c r="S131" s="71"/>
      <c r="T131" s="71"/>
      <c r="U131" s="71"/>
      <c r="V131" s="71"/>
      <c r="W131" s="71"/>
      <c r="X131" s="71"/>
      <c r="Y131" s="71"/>
      <c r="Z131" s="71"/>
    </row>
    <row r="132" ht="9.75" customHeight="1">
      <c r="A132" s="71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66"/>
      <c r="P132" s="66"/>
      <c r="Q132" s="127"/>
      <c r="R132" s="71"/>
      <c r="S132" s="71"/>
      <c r="T132" s="71"/>
      <c r="U132" s="71"/>
      <c r="V132" s="71"/>
      <c r="W132" s="71"/>
      <c r="X132" s="71"/>
      <c r="Y132" s="71"/>
      <c r="Z132" s="71"/>
    </row>
    <row r="133" ht="9.75" customHeight="1">
      <c r="A133" s="71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66"/>
      <c r="P133" s="66"/>
      <c r="Q133" s="127"/>
      <c r="R133" s="71"/>
      <c r="S133" s="71"/>
      <c r="T133" s="71"/>
      <c r="U133" s="71"/>
      <c r="V133" s="71"/>
      <c r="W133" s="71"/>
      <c r="X133" s="71"/>
      <c r="Y133" s="71"/>
      <c r="Z133" s="71"/>
    </row>
    <row r="134" ht="9.75" customHeight="1">
      <c r="A134" s="71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66"/>
      <c r="P134" s="66"/>
      <c r="Q134" s="127"/>
      <c r="R134" s="71"/>
      <c r="S134" s="71"/>
      <c r="T134" s="71"/>
      <c r="U134" s="71"/>
      <c r="V134" s="71"/>
      <c r="W134" s="71"/>
      <c r="X134" s="71"/>
      <c r="Y134" s="71"/>
      <c r="Z134" s="71"/>
    </row>
    <row r="135" ht="9.75" customHeight="1">
      <c r="A135" s="71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66"/>
      <c r="P135" s="66"/>
      <c r="Q135" s="127"/>
      <c r="R135" s="71"/>
      <c r="S135" s="71"/>
      <c r="T135" s="71"/>
      <c r="U135" s="71"/>
      <c r="V135" s="71"/>
      <c r="W135" s="71"/>
      <c r="X135" s="71"/>
      <c r="Y135" s="71"/>
      <c r="Z135" s="71"/>
    </row>
    <row r="136" ht="9.75" customHeight="1">
      <c r="A136" s="71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66"/>
      <c r="P136" s="66"/>
      <c r="Q136" s="127"/>
      <c r="R136" s="71"/>
      <c r="S136" s="71"/>
      <c r="T136" s="71"/>
      <c r="U136" s="71"/>
      <c r="V136" s="71"/>
      <c r="W136" s="71"/>
      <c r="X136" s="71"/>
      <c r="Y136" s="71"/>
      <c r="Z136" s="71"/>
    </row>
    <row r="137" ht="9.75" customHeight="1">
      <c r="A137" s="71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66"/>
      <c r="P137" s="66"/>
      <c r="Q137" s="127"/>
      <c r="R137" s="71"/>
      <c r="S137" s="71"/>
      <c r="T137" s="71"/>
      <c r="U137" s="71"/>
      <c r="V137" s="71"/>
      <c r="W137" s="71"/>
      <c r="X137" s="71"/>
      <c r="Y137" s="71"/>
      <c r="Z137" s="71"/>
    </row>
    <row r="138" ht="9.75" customHeight="1">
      <c r="A138" s="71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66"/>
      <c r="P138" s="66"/>
      <c r="Q138" s="127"/>
      <c r="R138" s="71"/>
      <c r="S138" s="71"/>
      <c r="T138" s="71"/>
      <c r="U138" s="71"/>
      <c r="V138" s="71"/>
      <c r="W138" s="71"/>
      <c r="X138" s="71"/>
      <c r="Y138" s="71"/>
      <c r="Z138" s="71"/>
    </row>
    <row r="139" ht="9.75" customHeight="1">
      <c r="A139" s="71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66"/>
      <c r="P139" s="66"/>
      <c r="Q139" s="127"/>
      <c r="R139" s="71"/>
      <c r="S139" s="71"/>
      <c r="T139" s="71"/>
      <c r="U139" s="71"/>
      <c r="V139" s="71"/>
      <c r="W139" s="71"/>
      <c r="X139" s="71"/>
      <c r="Y139" s="71"/>
      <c r="Z139" s="71"/>
    </row>
    <row r="140" ht="9.75" customHeight="1">
      <c r="A140" s="71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66"/>
      <c r="P140" s="66"/>
      <c r="Q140" s="127"/>
      <c r="R140" s="71"/>
      <c r="S140" s="71"/>
      <c r="T140" s="71"/>
      <c r="U140" s="71"/>
      <c r="V140" s="71"/>
      <c r="W140" s="71"/>
      <c r="X140" s="71"/>
      <c r="Y140" s="71"/>
      <c r="Z140" s="71"/>
    </row>
    <row r="141" ht="9.75" customHeight="1">
      <c r="A141" s="71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66"/>
      <c r="P141" s="66"/>
      <c r="Q141" s="127"/>
      <c r="R141" s="71"/>
      <c r="S141" s="71"/>
      <c r="T141" s="71"/>
      <c r="U141" s="71"/>
      <c r="V141" s="71"/>
      <c r="W141" s="71"/>
      <c r="X141" s="71"/>
      <c r="Y141" s="71"/>
      <c r="Z141" s="71"/>
    </row>
    <row r="142" ht="9.75" customHeight="1">
      <c r="A142" s="71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66"/>
      <c r="P142" s="66"/>
      <c r="Q142" s="127"/>
      <c r="R142" s="71"/>
      <c r="S142" s="71"/>
      <c r="T142" s="71"/>
      <c r="U142" s="71"/>
      <c r="V142" s="71"/>
      <c r="W142" s="71"/>
      <c r="X142" s="71"/>
      <c r="Y142" s="71"/>
      <c r="Z142" s="71"/>
    </row>
    <row r="143" ht="9.75" customHeight="1">
      <c r="A143" s="71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66"/>
      <c r="P143" s="66"/>
      <c r="Q143" s="127"/>
      <c r="R143" s="71"/>
      <c r="S143" s="71"/>
      <c r="T143" s="71"/>
      <c r="U143" s="71"/>
      <c r="V143" s="71"/>
      <c r="W143" s="71"/>
      <c r="X143" s="71"/>
      <c r="Y143" s="71"/>
      <c r="Z143" s="71"/>
    </row>
    <row r="144" ht="9.75" customHeight="1">
      <c r="A144" s="71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66"/>
      <c r="P144" s="66"/>
      <c r="Q144" s="127"/>
      <c r="R144" s="71"/>
      <c r="S144" s="71"/>
      <c r="T144" s="71"/>
      <c r="U144" s="71"/>
      <c r="V144" s="71"/>
      <c r="W144" s="71"/>
      <c r="X144" s="71"/>
      <c r="Y144" s="71"/>
      <c r="Z144" s="71"/>
    </row>
    <row r="145" ht="9.75" customHeight="1">
      <c r="A145" s="71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66"/>
      <c r="P145" s="66"/>
      <c r="Q145" s="127"/>
      <c r="R145" s="71"/>
      <c r="S145" s="71"/>
      <c r="T145" s="71"/>
      <c r="U145" s="71"/>
      <c r="V145" s="71"/>
      <c r="W145" s="71"/>
      <c r="X145" s="71"/>
      <c r="Y145" s="71"/>
      <c r="Z145" s="71"/>
    </row>
    <row r="146" ht="9.75" customHeight="1">
      <c r="A146" s="71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66"/>
      <c r="P146" s="66"/>
      <c r="Q146" s="127"/>
      <c r="R146" s="71"/>
      <c r="S146" s="71"/>
      <c r="T146" s="71"/>
      <c r="U146" s="71"/>
      <c r="V146" s="71"/>
      <c r="W146" s="71"/>
      <c r="X146" s="71"/>
      <c r="Y146" s="71"/>
      <c r="Z146" s="71"/>
    </row>
    <row r="147" ht="9.75" customHeight="1">
      <c r="A147" s="71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66"/>
      <c r="P147" s="66"/>
      <c r="Q147" s="127"/>
      <c r="R147" s="71"/>
      <c r="S147" s="71"/>
      <c r="T147" s="71"/>
      <c r="U147" s="71"/>
      <c r="V147" s="71"/>
      <c r="W147" s="71"/>
      <c r="X147" s="71"/>
      <c r="Y147" s="71"/>
      <c r="Z147" s="71"/>
    </row>
    <row r="148" ht="9.75" customHeight="1">
      <c r="A148" s="71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66"/>
      <c r="P148" s="66"/>
      <c r="Q148" s="127"/>
      <c r="R148" s="71"/>
      <c r="S148" s="71"/>
      <c r="T148" s="71"/>
      <c r="U148" s="71"/>
      <c r="V148" s="71"/>
      <c r="W148" s="71"/>
      <c r="X148" s="71"/>
      <c r="Y148" s="71"/>
      <c r="Z148" s="71"/>
    </row>
    <row r="149" ht="9.75" customHeight="1">
      <c r="A149" s="71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66"/>
      <c r="P149" s="66"/>
      <c r="Q149" s="127"/>
      <c r="R149" s="71"/>
      <c r="S149" s="71"/>
      <c r="T149" s="71"/>
      <c r="U149" s="71"/>
      <c r="V149" s="71"/>
      <c r="W149" s="71"/>
      <c r="X149" s="71"/>
      <c r="Y149" s="71"/>
      <c r="Z149" s="71"/>
    </row>
    <row r="150" ht="9.75" customHeight="1">
      <c r="A150" s="71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66"/>
      <c r="P150" s="66"/>
      <c r="Q150" s="127"/>
      <c r="R150" s="71"/>
      <c r="S150" s="71"/>
      <c r="T150" s="71"/>
      <c r="U150" s="71"/>
      <c r="V150" s="71"/>
      <c r="W150" s="71"/>
      <c r="X150" s="71"/>
      <c r="Y150" s="71"/>
      <c r="Z150" s="71"/>
    </row>
    <row r="151" ht="9.75" customHeight="1">
      <c r="A151" s="71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66"/>
      <c r="P151" s="66"/>
      <c r="Q151" s="127"/>
      <c r="R151" s="71"/>
      <c r="S151" s="71"/>
      <c r="T151" s="71"/>
      <c r="U151" s="71"/>
      <c r="V151" s="71"/>
      <c r="W151" s="71"/>
      <c r="X151" s="71"/>
      <c r="Y151" s="71"/>
      <c r="Z151" s="71"/>
    </row>
    <row r="152" ht="9.75" customHeight="1">
      <c r="A152" s="71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66"/>
      <c r="P152" s="66"/>
      <c r="Q152" s="127"/>
      <c r="R152" s="71"/>
      <c r="S152" s="71"/>
      <c r="T152" s="71"/>
      <c r="U152" s="71"/>
      <c r="V152" s="71"/>
      <c r="W152" s="71"/>
      <c r="X152" s="71"/>
      <c r="Y152" s="71"/>
      <c r="Z152" s="71"/>
    </row>
    <row r="153" ht="9.75" customHeight="1">
      <c r="A153" s="71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66"/>
      <c r="P153" s="66"/>
      <c r="Q153" s="127"/>
      <c r="R153" s="71"/>
      <c r="S153" s="71"/>
      <c r="T153" s="71"/>
      <c r="U153" s="71"/>
      <c r="V153" s="71"/>
      <c r="W153" s="71"/>
      <c r="X153" s="71"/>
      <c r="Y153" s="71"/>
      <c r="Z153" s="71"/>
    </row>
    <row r="154" ht="9.75" customHeight="1">
      <c r="A154" s="71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66"/>
      <c r="P154" s="66"/>
      <c r="Q154" s="127"/>
      <c r="R154" s="71"/>
      <c r="S154" s="71"/>
      <c r="T154" s="71"/>
      <c r="U154" s="71"/>
      <c r="V154" s="71"/>
      <c r="W154" s="71"/>
      <c r="X154" s="71"/>
      <c r="Y154" s="71"/>
      <c r="Z154" s="71"/>
    </row>
    <row r="155" ht="9.75" customHeight="1">
      <c r="A155" s="71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66"/>
      <c r="P155" s="66"/>
      <c r="Q155" s="127"/>
      <c r="R155" s="71"/>
      <c r="S155" s="71"/>
      <c r="T155" s="71"/>
      <c r="U155" s="71"/>
      <c r="V155" s="71"/>
      <c r="W155" s="71"/>
      <c r="X155" s="71"/>
      <c r="Y155" s="71"/>
      <c r="Z155" s="71"/>
    </row>
    <row r="156" ht="9.75" customHeight="1">
      <c r="A156" s="71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66"/>
      <c r="P156" s="66"/>
      <c r="Q156" s="127"/>
      <c r="R156" s="71"/>
      <c r="S156" s="71"/>
      <c r="T156" s="71"/>
      <c r="U156" s="71"/>
      <c r="V156" s="71"/>
      <c r="W156" s="71"/>
      <c r="X156" s="71"/>
      <c r="Y156" s="71"/>
      <c r="Z156" s="71"/>
    </row>
    <row r="157" ht="9.75" customHeight="1">
      <c r="A157" s="71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66"/>
      <c r="P157" s="66"/>
      <c r="Q157" s="127"/>
      <c r="R157" s="71"/>
      <c r="S157" s="71"/>
      <c r="T157" s="71"/>
      <c r="U157" s="71"/>
      <c r="V157" s="71"/>
      <c r="W157" s="71"/>
      <c r="X157" s="71"/>
      <c r="Y157" s="71"/>
      <c r="Z157" s="71"/>
    </row>
    <row r="158" ht="9.75" customHeight="1">
      <c r="A158" s="71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66"/>
      <c r="P158" s="66"/>
      <c r="Q158" s="127"/>
      <c r="R158" s="71"/>
      <c r="S158" s="71"/>
      <c r="T158" s="71"/>
      <c r="U158" s="71"/>
      <c r="V158" s="71"/>
      <c r="W158" s="71"/>
      <c r="X158" s="71"/>
      <c r="Y158" s="71"/>
      <c r="Z158" s="71"/>
    </row>
    <row r="159" ht="9.75" customHeight="1">
      <c r="A159" s="71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66"/>
      <c r="P159" s="66"/>
      <c r="Q159" s="127"/>
      <c r="R159" s="71"/>
      <c r="S159" s="71"/>
      <c r="T159" s="71"/>
      <c r="U159" s="71"/>
      <c r="V159" s="71"/>
      <c r="W159" s="71"/>
      <c r="X159" s="71"/>
      <c r="Y159" s="71"/>
      <c r="Z159" s="71"/>
    </row>
    <row r="160" ht="9.75" customHeight="1">
      <c r="A160" s="71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66"/>
      <c r="P160" s="66"/>
      <c r="Q160" s="127"/>
      <c r="R160" s="71"/>
      <c r="S160" s="71"/>
      <c r="T160" s="71"/>
      <c r="U160" s="71"/>
      <c r="V160" s="71"/>
      <c r="W160" s="71"/>
      <c r="X160" s="71"/>
      <c r="Y160" s="71"/>
      <c r="Z160" s="71"/>
    </row>
    <row r="161" ht="9.75" customHeight="1">
      <c r="A161" s="71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66"/>
      <c r="P161" s="66"/>
      <c r="Q161" s="127"/>
      <c r="R161" s="71"/>
      <c r="S161" s="71"/>
      <c r="T161" s="71"/>
      <c r="U161" s="71"/>
      <c r="V161" s="71"/>
      <c r="W161" s="71"/>
      <c r="X161" s="71"/>
      <c r="Y161" s="71"/>
      <c r="Z161" s="71"/>
    </row>
    <row r="162" ht="9.75" customHeight="1">
      <c r="A162" s="71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66"/>
      <c r="P162" s="66"/>
      <c r="Q162" s="127"/>
      <c r="R162" s="71"/>
      <c r="S162" s="71"/>
      <c r="T162" s="71"/>
      <c r="U162" s="71"/>
      <c r="V162" s="71"/>
      <c r="W162" s="71"/>
      <c r="X162" s="71"/>
      <c r="Y162" s="71"/>
      <c r="Z162" s="71"/>
    </row>
    <row r="163" ht="9.75" customHeight="1">
      <c r="A163" s="71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66"/>
      <c r="P163" s="66"/>
      <c r="Q163" s="127"/>
      <c r="R163" s="71"/>
      <c r="S163" s="71"/>
      <c r="T163" s="71"/>
      <c r="U163" s="71"/>
      <c r="V163" s="71"/>
      <c r="W163" s="71"/>
      <c r="X163" s="71"/>
      <c r="Y163" s="71"/>
      <c r="Z163" s="71"/>
    </row>
    <row r="164" ht="9.75" customHeight="1">
      <c r="A164" s="71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66"/>
      <c r="P164" s="66"/>
      <c r="Q164" s="127"/>
      <c r="R164" s="71"/>
      <c r="S164" s="71"/>
      <c r="T164" s="71"/>
      <c r="U164" s="71"/>
      <c r="V164" s="71"/>
      <c r="W164" s="71"/>
      <c r="X164" s="71"/>
      <c r="Y164" s="71"/>
      <c r="Z164" s="71"/>
    </row>
    <row r="165" ht="9.75" customHeight="1">
      <c r="A165" s="71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66"/>
      <c r="P165" s="66"/>
      <c r="Q165" s="127"/>
      <c r="R165" s="71"/>
      <c r="S165" s="71"/>
      <c r="T165" s="71"/>
      <c r="U165" s="71"/>
      <c r="V165" s="71"/>
      <c r="W165" s="71"/>
      <c r="X165" s="71"/>
      <c r="Y165" s="71"/>
      <c r="Z165" s="71"/>
    </row>
    <row r="166" ht="9.75" customHeight="1">
      <c r="A166" s="71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66"/>
      <c r="P166" s="66"/>
      <c r="Q166" s="127"/>
      <c r="R166" s="71"/>
      <c r="S166" s="71"/>
      <c r="T166" s="71"/>
      <c r="U166" s="71"/>
      <c r="V166" s="71"/>
      <c r="W166" s="71"/>
      <c r="X166" s="71"/>
      <c r="Y166" s="71"/>
      <c r="Z166" s="71"/>
    </row>
    <row r="167" ht="9.75" customHeight="1">
      <c r="A167" s="71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66"/>
      <c r="P167" s="66"/>
      <c r="Q167" s="127"/>
      <c r="R167" s="71"/>
      <c r="S167" s="71"/>
      <c r="T167" s="71"/>
      <c r="U167" s="71"/>
      <c r="V167" s="71"/>
      <c r="W167" s="71"/>
      <c r="X167" s="71"/>
      <c r="Y167" s="71"/>
      <c r="Z167" s="71"/>
    </row>
    <row r="168" ht="9.75" customHeight="1">
      <c r="A168" s="71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66"/>
      <c r="P168" s="66"/>
      <c r="Q168" s="127"/>
      <c r="R168" s="71"/>
      <c r="S168" s="71"/>
      <c r="T168" s="71"/>
      <c r="U168" s="71"/>
      <c r="V168" s="71"/>
      <c r="W168" s="71"/>
      <c r="X168" s="71"/>
      <c r="Y168" s="71"/>
      <c r="Z168" s="71"/>
    </row>
    <row r="169" ht="9.75" customHeight="1">
      <c r="A169" s="71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66"/>
      <c r="P169" s="66"/>
      <c r="Q169" s="127"/>
      <c r="R169" s="71"/>
      <c r="S169" s="71"/>
      <c r="T169" s="71"/>
      <c r="U169" s="71"/>
      <c r="V169" s="71"/>
      <c r="W169" s="71"/>
      <c r="X169" s="71"/>
      <c r="Y169" s="71"/>
      <c r="Z169" s="71"/>
    </row>
    <row r="170" ht="9.75" customHeight="1">
      <c r="A170" s="71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66"/>
      <c r="P170" s="66"/>
      <c r="Q170" s="127"/>
      <c r="R170" s="71"/>
      <c r="S170" s="71"/>
      <c r="T170" s="71"/>
      <c r="U170" s="71"/>
      <c r="V170" s="71"/>
      <c r="W170" s="71"/>
      <c r="X170" s="71"/>
      <c r="Y170" s="71"/>
      <c r="Z170" s="71"/>
    </row>
    <row r="171" ht="9.75" customHeight="1">
      <c r="A171" s="71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66"/>
      <c r="P171" s="66"/>
      <c r="Q171" s="127"/>
      <c r="R171" s="71"/>
      <c r="S171" s="71"/>
      <c r="T171" s="71"/>
      <c r="U171" s="71"/>
      <c r="V171" s="71"/>
      <c r="W171" s="71"/>
      <c r="X171" s="71"/>
      <c r="Y171" s="71"/>
      <c r="Z171" s="71"/>
    </row>
    <row r="172" ht="9.75" customHeight="1">
      <c r="A172" s="71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66"/>
      <c r="P172" s="66"/>
      <c r="Q172" s="127"/>
      <c r="R172" s="71"/>
      <c r="S172" s="71"/>
      <c r="T172" s="71"/>
      <c r="U172" s="71"/>
      <c r="V172" s="71"/>
      <c r="W172" s="71"/>
      <c r="X172" s="71"/>
      <c r="Y172" s="71"/>
      <c r="Z172" s="71"/>
    </row>
    <row r="173" ht="9.75" customHeight="1">
      <c r="A173" s="71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66"/>
      <c r="P173" s="66"/>
      <c r="Q173" s="127"/>
      <c r="R173" s="71"/>
      <c r="S173" s="71"/>
      <c r="T173" s="71"/>
      <c r="U173" s="71"/>
      <c r="V173" s="71"/>
      <c r="W173" s="71"/>
      <c r="X173" s="71"/>
      <c r="Y173" s="71"/>
      <c r="Z173" s="71"/>
    </row>
    <row r="174" ht="9.75" customHeight="1">
      <c r="A174" s="71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66"/>
      <c r="P174" s="66"/>
      <c r="Q174" s="127"/>
      <c r="R174" s="71"/>
      <c r="S174" s="71"/>
      <c r="T174" s="71"/>
      <c r="U174" s="71"/>
      <c r="V174" s="71"/>
      <c r="W174" s="71"/>
      <c r="X174" s="71"/>
      <c r="Y174" s="71"/>
      <c r="Z174" s="71"/>
    </row>
    <row r="175" ht="9.75" customHeight="1">
      <c r="A175" s="71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66"/>
      <c r="P175" s="66"/>
      <c r="Q175" s="127"/>
      <c r="R175" s="71"/>
      <c r="S175" s="71"/>
      <c r="T175" s="71"/>
      <c r="U175" s="71"/>
      <c r="V175" s="71"/>
      <c r="W175" s="71"/>
      <c r="X175" s="71"/>
      <c r="Y175" s="71"/>
      <c r="Z175" s="71"/>
    </row>
    <row r="176" ht="9.75" customHeight="1">
      <c r="A176" s="71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66"/>
      <c r="P176" s="66"/>
      <c r="Q176" s="127"/>
      <c r="R176" s="71"/>
      <c r="S176" s="71"/>
      <c r="T176" s="71"/>
      <c r="U176" s="71"/>
      <c r="V176" s="71"/>
      <c r="W176" s="71"/>
      <c r="X176" s="71"/>
      <c r="Y176" s="71"/>
      <c r="Z176" s="71"/>
    </row>
    <row r="177" ht="9.75" customHeight="1">
      <c r="A177" s="71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66"/>
      <c r="P177" s="66"/>
      <c r="Q177" s="127"/>
      <c r="R177" s="71"/>
      <c r="S177" s="71"/>
      <c r="T177" s="71"/>
      <c r="U177" s="71"/>
      <c r="V177" s="71"/>
      <c r="W177" s="71"/>
      <c r="X177" s="71"/>
      <c r="Y177" s="71"/>
      <c r="Z177" s="71"/>
    </row>
    <row r="178" ht="9.75" customHeight="1">
      <c r="A178" s="71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66"/>
      <c r="P178" s="66"/>
      <c r="Q178" s="127"/>
      <c r="R178" s="71"/>
      <c r="S178" s="71"/>
      <c r="T178" s="71"/>
      <c r="U178" s="71"/>
      <c r="V178" s="71"/>
      <c r="W178" s="71"/>
      <c r="X178" s="71"/>
      <c r="Y178" s="71"/>
      <c r="Z178" s="71"/>
    </row>
    <row r="179" ht="9.75" customHeight="1">
      <c r="A179" s="71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66"/>
      <c r="P179" s="66"/>
      <c r="Q179" s="127"/>
      <c r="R179" s="71"/>
      <c r="S179" s="71"/>
      <c r="T179" s="71"/>
      <c r="U179" s="71"/>
      <c r="V179" s="71"/>
      <c r="W179" s="71"/>
      <c r="X179" s="71"/>
      <c r="Y179" s="71"/>
      <c r="Z179" s="71"/>
    </row>
    <row r="180" ht="9.75" customHeight="1">
      <c r="A180" s="71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66"/>
      <c r="P180" s="66"/>
      <c r="Q180" s="127"/>
      <c r="R180" s="71"/>
      <c r="S180" s="71"/>
      <c r="T180" s="71"/>
      <c r="U180" s="71"/>
      <c r="V180" s="71"/>
      <c r="W180" s="71"/>
      <c r="X180" s="71"/>
      <c r="Y180" s="71"/>
      <c r="Z180" s="71"/>
    </row>
    <row r="181" ht="9.75" customHeight="1">
      <c r="A181" s="71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66"/>
      <c r="P181" s="66"/>
      <c r="Q181" s="127"/>
      <c r="R181" s="71"/>
      <c r="S181" s="71"/>
      <c r="T181" s="71"/>
      <c r="U181" s="71"/>
      <c r="V181" s="71"/>
      <c r="W181" s="71"/>
      <c r="X181" s="71"/>
      <c r="Y181" s="71"/>
      <c r="Z181" s="71"/>
    </row>
    <row r="182" ht="9.75" customHeight="1">
      <c r="A182" s="71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66"/>
      <c r="P182" s="66"/>
      <c r="Q182" s="127"/>
      <c r="R182" s="71"/>
      <c r="S182" s="71"/>
      <c r="T182" s="71"/>
      <c r="U182" s="71"/>
      <c r="V182" s="71"/>
      <c r="W182" s="71"/>
      <c r="X182" s="71"/>
      <c r="Y182" s="71"/>
      <c r="Z182" s="71"/>
    </row>
    <row r="183" ht="9.75" customHeight="1">
      <c r="A183" s="71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66"/>
      <c r="P183" s="66"/>
      <c r="Q183" s="127"/>
      <c r="R183" s="71"/>
      <c r="S183" s="71"/>
      <c r="T183" s="71"/>
      <c r="U183" s="71"/>
      <c r="V183" s="71"/>
      <c r="W183" s="71"/>
      <c r="X183" s="71"/>
      <c r="Y183" s="71"/>
      <c r="Z183" s="71"/>
    </row>
    <row r="184" ht="9.75" customHeight="1">
      <c r="A184" s="71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66"/>
      <c r="P184" s="66"/>
      <c r="Q184" s="127"/>
      <c r="R184" s="71"/>
      <c r="S184" s="71"/>
      <c r="T184" s="71"/>
      <c r="U184" s="71"/>
      <c r="V184" s="71"/>
      <c r="W184" s="71"/>
      <c r="X184" s="71"/>
      <c r="Y184" s="71"/>
      <c r="Z184" s="71"/>
    </row>
    <row r="185" ht="9.75" customHeight="1">
      <c r="A185" s="71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66"/>
      <c r="P185" s="66"/>
      <c r="Q185" s="127"/>
      <c r="R185" s="71"/>
      <c r="S185" s="71"/>
      <c r="T185" s="71"/>
      <c r="U185" s="71"/>
      <c r="V185" s="71"/>
      <c r="W185" s="71"/>
      <c r="X185" s="71"/>
      <c r="Y185" s="71"/>
      <c r="Z185" s="71"/>
    </row>
    <row r="186" ht="9.75" customHeight="1">
      <c r="A186" s="71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66"/>
      <c r="P186" s="66"/>
      <c r="Q186" s="127"/>
      <c r="R186" s="71"/>
      <c r="S186" s="71"/>
      <c r="T186" s="71"/>
      <c r="U186" s="71"/>
      <c r="V186" s="71"/>
      <c r="W186" s="71"/>
      <c r="X186" s="71"/>
      <c r="Y186" s="71"/>
      <c r="Z186" s="71"/>
    </row>
    <row r="187" ht="9.75" customHeight="1">
      <c r="A187" s="71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66"/>
      <c r="P187" s="66"/>
      <c r="Q187" s="127"/>
      <c r="R187" s="71"/>
      <c r="S187" s="71"/>
      <c r="T187" s="71"/>
      <c r="U187" s="71"/>
      <c r="V187" s="71"/>
      <c r="W187" s="71"/>
      <c r="X187" s="71"/>
      <c r="Y187" s="71"/>
      <c r="Z187" s="71"/>
    </row>
    <row r="188" ht="9.75" customHeight="1">
      <c r="A188" s="71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66"/>
      <c r="P188" s="66"/>
      <c r="Q188" s="127"/>
      <c r="R188" s="71"/>
      <c r="S188" s="71"/>
      <c r="T188" s="71"/>
      <c r="U188" s="71"/>
      <c r="V188" s="71"/>
      <c r="W188" s="71"/>
      <c r="X188" s="71"/>
      <c r="Y188" s="71"/>
      <c r="Z188" s="71"/>
    </row>
    <row r="189" ht="9.75" customHeight="1">
      <c r="A189" s="71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66"/>
      <c r="P189" s="66"/>
      <c r="Q189" s="127"/>
      <c r="R189" s="71"/>
      <c r="S189" s="71"/>
      <c r="T189" s="71"/>
      <c r="U189" s="71"/>
      <c r="V189" s="71"/>
      <c r="W189" s="71"/>
      <c r="X189" s="71"/>
      <c r="Y189" s="71"/>
      <c r="Z189" s="71"/>
    </row>
    <row r="190" ht="9.75" customHeight="1">
      <c r="A190" s="71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66"/>
      <c r="P190" s="66"/>
      <c r="Q190" s="127"/>
      <c r="R190" s="71"/>
      <c r="S190" s="71"/>
      <c r="T190" s="71"/>
      <c r="U190" s="71"/>
      <c r="V190" s="71"/>
      <c r="W190" s="71"/>
      <c r="X190" s="71"/>
      <c r="Y190" s="71"/>
      <c r="Z190" s="71"/>
    </row>
    <row r="191" ht="9.75" customHeight="1">
      <c r="A191" s="71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66"/>
      <c r="P191" s="66"/>
      <c r="Q191" s="127"/>
      <c r="R191" s="71"/>
      <c r="S191" s="71"/>
      <c r="T191" s="71"/>
      <c r="U191" s="71"/>
      <c r="V191" s="71"/>
      <c r="W191" s="71"/>
      <c r="X191" s="71"/>
      <c r="Y191" s="71"/>
      <c r="Z191" s="71"/>
    </row>
    <row r="192" ht="9.75" customHeight="1">
      <c r="A192" s="71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66"/>
      <c r="P192" s="66"/>
      <c r="Q192" s="127"/>
      <c r="R192" s="71"/>
      <c r="S192" s="71"/>
      <c r="T192" s="71"/>
      <c r="U192" s="71"/>
      <c r="V192" s="71"/>
      <c r="W192" s="71"/>
      <c r="X192" s="71"/>
      <c r="Y192" s="71"/>
      <c r="Z192" s="71"/>
    </row>
    <row r="193" ht="9.75" customHeight="1">
      <c r="A193" s="71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66"/>
      <c r="P193" s="66"/>
      <c r="Q193" s="127"/>
      <c r="R193" s="71"/>
      <c r="S193" s="71"/>
      <c r="T193" s="71"/>
      <c r="U193" s="71"/>
      <c r="V193" s="71"/>
      <c r="W193" s="71"/>
      <c r="X193" s="71"/>
      <c r="Y193" s="71"/>
      <c r="Z193" s="71"/>
    </row>
    <row r="194" ht="9.75" customHeight="1">
      <c r="A194" s="71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66"/>
      <c r="P194" s="66"/>
      <c r="Q194" s="127"/>
      <c r="R194" s="71"/>
      <c r="S194" s="71"/>
      <c r="T194" s="71"/>
      <c r="U194" s="71"/>
      <c r="V194" s="71"/>
      <c r="W194" s="71"/>
      <c r="X194" s="71"/>
      <c r="Y194" s="71"/>
      <c r="Z194" s="71"/>
    </row>
    <row r="195" ht="9.75" customHeight="1">
      <c r="A195" s="71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66"/>
      <c r="P195" s="66"/>
      <c r="Q195" s="127"/>
      <c r="R195" s="71"/>
      <c r="S195" s="71"/>
      <c r="T195" s="71"/>
      <c r="U195" s="71"/>
      <c r="V195" s="71"/>
      <c r="W195" s="71"/>
      <c r="X195" s="71"/>
      <c r="Y195" s="71"/>
      <c r="Z195" s="71"/>
    </row>
    <row r="196" ht="9.75" customHeight="1">
      <c r="A196" s="71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66"/>
      <c r="P196" s="66"/>
      <c r="Q196" s="127"/>
      <c r="R196" s="71"/>
      <c r="S196" s="71"/>
      <c r="T196" s="71"/>
      <c r="U196" s="71"/>
      <c r="V196" s="71"/>
      <c r="W196" s="71"/>
      <c r="X196" s="71"/>
      <c r="Y196" s="71"/>
      <c r="Z196" s="71"/>
    </row>
    <row r="197" ht="9.75" customHeight="1">
      <c r="A197" s="71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66"/>
      <c r="P197" s="66"/>
      <c r="Q197" s="127"/>
      <c r="R197" s="71"/>
      <c r="S197" s="71"/>
      <c r="T197" s="71"/>
      <c r="U197" s="71"/>
      <c r="V197" s="71"/>
      <c r="W197" s="71"/>
      <c r="X197" s="71"/>
      <c r="Y197" s="71"/>
      <c r="Z197" s="71"/>
    </row>
    <row r="198" ht="9.75" customHeight="1">
      <c r="A198" s="71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66"/>
      <c r="P198" s="66"/>
      <c r="Q198" s="127"/>
      <c r="R198" s="71"/>
      <c r="S198" s="71"/>
      <c r="T198" s="71"/>
      <c r="U198" s="71"/>
      <c r="V198" s="71"/>
      <c r="W198" s="71"/>
      <c r="X198" s="71"/>
      <c r="Y198" s="71"/>
      <c r="Z198" s="71"/>
    </row>
    <row r="199" ht="9.75" customHeight="1">
      <c r="A199" s="71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66"/>
      <c r="P199" s="66"/>
      <c r="Q199" s="127"/>
      <c r="R199" s="71"/>
      <c r="S199" s="71"/>
      <c r="T199" s="71"/>
      <c r="U199" s="71"/>
      <c r="V199" s="71"/>
      <c r="W199" s="71"/>
      <c r="X199" s="71"/>
      <c r="Y199" s="71"/>
      <c r="Z199" s="71"/>
    </row>
    <row r="200" ht="9.75" customHeight="1">
      <c r="A200" s="71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66"/>
      <c r="P200" s="66"/>
      <c r="Q200" s="127"/>
      <c r="R200" s="71"/>
      <c r="S200" s="71"/>
      <c r="T200" s="71"/>
      <c r="U200" s="71"/>
      <c r="V200" s="71"/>
      <c r="W200" s="71"/>
      <c r="X200" s="71"/>
      <c r="Y200" s="71"/>
      <c r="Z200" s="71"/>
    </row>
    <row r="201" ht="9.75" customHeight="1">
      <c r="A201" s="71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66"/>
      <c r="P201" s="66"/>
      <c r="Q201" s="127"/>
      <c r="R201" s="71"/>
      <c r="S201" s="71"/>
      <c r="T201" s="71"/>
      <c r="U201" s="71"/>
      <c r="V201" s="71"/>
      <c r="W201" s="71"/>
      <c r="X201" s="71"/>
      <c r="Y201" s="71"/>
      <c r="Z201" s="71"/>
    </row>
    <row r="202" ht="9.75" customHeight="1">
      <c r="A202" s="71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66"/>
      <c r="P202" s="66"/>
      <c r="Q202" s="127"/>
      <c r="R202" s="71"/>
      <c r="S202" s="71"/>
      <c r="T202" s="71"/>
      <c r="U202" s="71"/>
      <c r="V202" s="71"/>
      <c r="W202" s="71"/>
      <c r="X202" s="71"/>
      <c r="Y202" s="71"/>
      <c r="Z202" s="71"/>
    </row>
    <row r="203" ht="9.75" customHeight="1">
      <c r="A203" s="71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66"/>
      <c r="P203" s="66"/>
      <c r="Q203" s="127"/>
      <c r="R203" s="71"/>
      <c r="S203" s="71"/>
      <c r="T203" s="71"/>
      <c r="U203" s="71"/>
      <c r="V203" s="71"/>
      <c r="W203" s="71"/>
      <c r="X203" s="71"/>
      <c r="Y203" s="71"/>
      <c r="Z203" s="71"/>
    </row>
    <row r="204" ht="9.75" customHeight="1">
      <c r="A204" s="71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66"/>
      <c r="P204" s="66"/>
      <c r="Q204" s="127"/>
      <c r="R204" s="71"/>
      <c r="S204" s="71"/>
      <c r="T204" s="71"/>
      <c r="U204" s="71"/>
      <c r="V204" s="71"/>
      <c r="W204" s="71"/>
      <c r="X204" s="71"/>
      <c r="Y204" s="71"/>
      <c r="Z204" s="71"/>
    </row>
    <row r="205" ht="9.75" customHeight="1">
      <c r="A205" s="71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66"/>
      <c r="P205" s="66"/>
      <c r="Q205" s="127"/>
      <c r="R205" s="71"/>
      <c r="S205" s="71"/>
      <c r="T205" s="71"/>
      <c r="U205" s="71"/>
      <c r="V205" s="71"/>
      <c r="W205" s="71"/>
      <c r="X205" s="71"/>
      <c r="Y205" s="71"/>
      <c r="Z205" s="71"/>
    </row>
    <row r="206" ht="9.75" customHeight="1">
      <c r="A206" s="71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66"/>
      <c r="P206" s="66"/>
      <c r="Q206" s="127"/>
      <c r="R206" s="71"/>
      <c r="S206" s="71"/>
      <c r="T206" s="71"/>
      <c r="U206" s="71"/>
      <c r="V206" s="71"/>
      <c r="W206" s="71"/>
      <c r="X206" s="71"/>
      <c r="Y206" s="71"/>
      <c r="Z206" s="71"/>
    </row>
    <row r="207" ht="9.75" customHeight="1">
      <c r="A207" s="71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66"/>
      <c r="P207" s="66"/>
      <c r="Q207" s="127"/>
      <c r="R207" s="71"/>
      <c r="S207" s="71"/>
      <c r="T207" s="71"/>
      <c r="U207" s="71"/>
      <c r="V207" s="71"/>
      <c r="W207" s="71"/>
      <c r="X207" s="71"/>
      <c r="Y207" s="71"/>
      <c r="Z207" s="71"/>
    </row>
    <row r="208" ht="9.75" customHeight="1">
      <c r="A208" s="71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66"/>
      <c r="P208" s="66"/>
      <c r="Q208" s="127"/>
      <c r="R208" s="71"/>
      <c r="S208" s="71"/>
      <c r="T208" s="71"/>
      <c r="U208" s="71"/>
      <c r="V208" s="71"/>
      <c r="W208" s="71"/>
      <c r="X208" s="71"/>
      <c r="Y208" s="71"/>
      <c r="Z208" s="71"/>
    </row>
    <row r="209" ht="9.75" customHeight="1">
      <c r="A209" s="71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66"/>
      <c r="P209" s="66"/>
      <c r="Q209" s="127"/>
      <c r="R209" s="71"/>
      <c r="S209" s="71"/>
      <c r="T209" s="71"/>
      <c r="U209" s="71"/>
      <c r="V209" s="71"/>
      <c r="W209" s="71"/>
      <c r="X209" s="71"/>
      <c r="Y209" s="71"/>
      <c r="Z209" s="71"/>
    </row>
    <row r="210" ht="9.75" customHeight="1">
      <c r="A210" s="71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66"/>
      <c r="P210" s="66"/>
      <c r="Q210" s="127"/>
      <c r="R210" s="71"/>
      <c r="S210" s="71"/>
      <c r="T210" s="71"/>
      <c r="U210" s="71"/>
      <c r="V210" s="71"/>
      <c r="W210" s="71"/>
      <c r="X210" s="71"/>
      <c r="Y210" s="71"/>
      <c r="Z210" s="71"/>
    </row>
    <row r="211" ht="9.75" customHeight="1">
      <c r="A211" s="71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66"/>
      <c r="P211" s="66"/>
      <c r="Q211" s="127"/>
      <c r="R211" s="71"/>
      <c r="S211" s="71"/>
      <c r="T211" s="71"/>
      <c r="U211" s="71"/>
      <c r="V211" s="71"/>
      <c r="W211" s="71"/>
      <c r="X211" s="71"/>
      <c r="Y211" s="71"/>
      <c r="Z211" s="71"/>
    </row>
    <row r="212" ht="9.75" customHeight="1">
      <c r="A212" s="71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66"/>
      <c r="P212" s="66"/>
      <c r="Q212" s="127"/>
      <c r="R212" s="71"/>
      <c r="S212" s="71"/>
      <c r="T212" s="71"/>
      <c r="U212" s="71"/>
      <c r="V212" s="71"/>
      <c r="W212" s="71"/>
      <c r="X212" s="71"/>
      <c r="Y212" s="71"/>
      <c r="Z212" s="71"/>
    </row>
    <row r="213" ht="9.75" customHeight="1">
      <c r="A213" s="71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66"/>
      <c r="P213" s="66"/>
      <c r="Q213" s="127"/>
      <c r="R213" s="71"/>
      <c r="S213" s="71"/>
      <c r="T213" s="71"/>
      <c r="U213" s="71"/>
      <c r="V213" s="71"/>
      <c r="W213" s="71"/>
      <c r="X213" s="71"/>
      <c r="Y213" s="71"/>
      <c r="Z213" s="71"/>
    </row>
    <row r="214" ht="9.75" customHeight="1">
      <c r="A214" s="71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66"/>
      <c r="P214" s="66"/>
      <c r="Q214" s="127"/>
      <c r="R214" s="71"/>
      <c r="S214" s="71"/>
      <c r="T214" s="71"/>
      <c r="U214" s="71"/>
      <c r="V214" s="71"/>
      <c r="W214" s="71"/>
      <c r="X214" s="71"/>
      <c r="Y214" s="71"/>
      <c r="Z214" s="71"/>
    </row>
    <row r="215" ht="9.75" customHeight="1">
      <c r="A215" s="71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66"/>
      <c r="P215" s="66"/>
      <c r="Q215" s="127"/>
      <c r="R215" s="71"/>
      <c r="S215" s="71"/>
      <c r="T215" s="71"/>
      <c r="U215" s="71"/>
      <c r="V215" s="71"/>
      <c r="W215" s="71"/>
      <c r="X215" s="71"/>
      <c r="Y215" s="71"/>
      <c r="Z215" s="71"/>
    </row>
    <row r="216" ht="9.75" customHeight="1">
      <c r="A216" s="71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66"/>
      <c r="P216" s="66"/>
      <c r="Q216" s="127"/>
      <c r="R216" s="71"/>
      <c r="S216" s="71"/>
      <c r="T216" s="71"/>
      <c r="U216" s="71"/>
      <c r="V216" s="71"/>
      <c r="W216" s="71"/>
      <c r="X216" s="71"/>
      <c r="Y216" s="71"/>
      <c r="Z216" s="71"/>
    </row>
    <row r="217" ht="9.75" customHeight="1">
      <c r="A217" s="71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66"/>
      <c r="P217" s="66"/>
      <c r="Q217" s="127"/>
      <c r="R217" s="71"/>
      <c r="S217" s="71"/>
      <c r="T217" s="71"/>
      <c r="U217" s="71"/>
      <c r="V217" s="71"/>
      <c r="W217" s="71"/>
      <c r="X217" s="71"/>
      <c r="Y217" s="71"/>
      <c r="Z217" s="71"/>
    </row>
    <row r="218" ht="9.75" customHeight="1">
      <c r="A218" s="71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66"/>
      <c r="P218" s="66"/>
      <c r="Q218" s="127"/>
      <c r="R218" s="71"/>
      <c r="S218" s="71"/>
      <c r="T218" s="71"/>
      <c r="U218" s="71"/>
      <c r="V218" s="71"/>
      <c r="W218" s="71"/>
      <c r="X218" s="71"/>
      <c r="Y218" s="71"/>
      <c r="Z218" s="71"/>
    </row>
    <row r="219" ht="9.75" customHeight="1">
      <c r="A219" s="71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66"/>
      <c r="P219" s="66"/>
      <c r="Q219" s="127"/>
      <c r="R219" s="71"/>
      <c r="S219" s="71"/>
      <c r="T219" s="71"/>
      <c r="U219" s="71"/>
      <c r="V219" s="71"/>
      <c r="W219" s="71"/>
      <c r="X219" s="71"/>
      <c r="Y219" s="71"/>
      <c r="Z219" s="71"/>
    </row>
    <row r="220" ht="9.75" customHeight="1">
      <c r="A220" s="71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66"/>
      <c r="P220" s="66"/>
      <c r="Q220" s="127"/>
      <c r="R220" s="71"/>
      <c r="S220" s="71"/>
      <c r="T220" s="71"/>
      <c r="U220" s="71"/>
      <c r="V220" s="71"/>
      <c r="W220" s="71"/>
      <c r="X220" s="71"/>
      <c r="Y220" s="71"/>
      <c r="Z220" s="71"/>
    </row>
    <row r="221" ht="9.75" customHeight="1">
      <c r="A221" s="71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66"/>
      <c r="P221" s="66"/>
      <c r="Q221" s="127"/>
      <c r="R221" s="71"/>
      <c r="S221" s="71"/>
      <c r="T221" s="71"/>
      <c r="U221" s="71"/>
      <c r="V221" s="71"/>
      <c r="W221" s="71"/>
      <c r="X221" s="71"/>
      <c r="Y221" s="71"/>
      <c r="Z221" s="71"/>
    </row>
    <row r="222" ht="9.75" customHeight="1">
      <c r="A222" s="71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66"/>
      <c r="P222" s="66"/>
      <c r="Q222" s="127"/>
      <c r="R222" s="71"/>
      <c r="S222" s="71"/>
      <c r="T222" s="71"/>
      <c r="U222" s="71"/>
      <c r="V222" s="71"/>
      <c r="W222" s="71"/>
      <c r="X222" s="71"/>
      <c r="Y222" s="71"/>
      <c r="Z222" s="71"/>
    </row>
    <row r="223" ht="9.75" customHeight="1">
      <c r="A223" s="71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66"/>
      <c r="P223" s="66"/>
      <c r="Q223" s="127"/>
      <c r="R223" s="71"/>
      <c r="S223" s="71"/>
      <c r="T223" s="71"/>
      <c r="U223" s="71"/>
      <c r="V223" s="71"/>
      <c r="W223" s="71"/>
      <c r="X223" s="71"/>
      <c r="Y223" s="71"/>
      <c r="Z223" s="71"/>
    </row>
    <row r="224" ht="9.75" customHeight="1">
      <c r="A224" s="71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66"/>
      <c r="P224" s="66"/>
      <c r="Q224" s="127"/>
      <c r="R224" s="71"/>
      <c r="S224" s="71"/>
      <c r="T224" s="71"/>
      <c r="U224" s="71"/>
      <c r="V224" s="71"/>
      <c r="W224" s="71"/>
      <c r="X224" s="71"/>
      <c r="Y224" s="71"/>
      <c r="Z224" s="71"/>
    </row>
    <row r="225" ht="9.75" customHeight="1">
      <c r="A225" s="71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66"/>
      <c r="P225" s="66"/>
      <c r="Q225" s="127"/>
      <c r="R225" s="71"/>
      <c r="S225" s="71"/>
      <c r="T225" s="71"/>
      <c r="U225" s="71"/>
      <c r="V225" s="71"/>
      <c r="W225" s="71"/>
      <c r="X225" s="71"/>
      <c r="Y225" s="71"/>
      <c r="Z225" s="71"/>
    </row>
    <row r="226" ht="9.75" customHeight="1">
      <c r="A226" s="71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66"/>
      <c r="P226" s="66"/>
      <c r="Q226" s="127"/>
      <c r="R226" s="71"/>
      <c r="S226" s="71"/>
      <c r="T226" s="71"/>
      <c r="U226" s="71"/>
      <c r="V226" s="71"/>
      <c r="W226" s="71"/>
      <c r="X226" s="71"/>
      <c r="Y226" s="71"/>
      <c r="Z226" s="71"/>
    </row>
    <row r="227" ht="9.75" customHeight="1">
      <c r="A227" s="71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66"/>
      <c r="P227" s="66"/>
      <c r="Q227" s="127"/>
      <c r="R227" s="71"/>
      <c r="S227" s="71"/>
      <c r="T227" s="71"/>
      <c r="U227" s="71"/>
      <c r="V227" s="71"/>
      <c r="W227" s="71"/>
      <c r="X227" s="71"/>
      <c r="Y227" s="71"/>
      <c r="Z227" s="71"/>
    </row>
    <row r="228" ht="9.75" customHeight="1">
      <c r="A228" s="71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66"/>
      <c r="P228" s="66"/>
      <c r="Q228" s="127"/>
      <c r="R228" s="71"/>
      <c r="S228" s="71"/>
      <c r="T228" s="71"/>
      <c r="U228" s="71"/>
      <c r="V228" s="71"/>
      <c r="W228" s="71"/>
      <c r="X228" s="71"/>
      <c r="Y228" s="71"/>
      <c r="Z228" s="71"/>
    </row>
    <row r="229" ht="9.75" customHeight="1">
      <c r="A229" s="71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66"/>
      <c r="P229" s="66"/>
      <c r="Q229" s="127"/>
      <c r="R229" s="71"/>
      <c r="S229" s="71"/>
      <c r="T229" s="71"/>
      <c r="U229" s="71"/>
      <c r="V229" s="71"/>
      <c r="W229" s="71"/>
      <c r="X229" s="71"/>
      <c r="Y229" s="71"/>
      <c r="Z229" s="71"/>
    </row>
    <row r="230" ht="9.75" customHeight="1">
      <c r="A230" s="71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66"/>
      <c r="P230" s="66"/>
      <c r="Q230" s="127"/>
      <c r="R230" s="71"/>
      <c r="S230" s="71"/>
      <c r="T230" s="71"/>
      <c r="U230" s="71"/>
      <c r="V230" s="71"/>
      <c r="W230" s="71"/>
      <c r="X230" s="71"/>
      <c r="Y230" s="71"/>
      <c r="Z230" s="71"/>
    </row>
    <row r="231" ht="9.75" customHeight="1">
      <c r="A231" s="71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66"/>
      <c r="P231" s="66"/>
      <c r="Q231" s="127"/>
      <c r="R231" s="71"/>
      <c r="S231" s="71"/>
      <c r="T231" s="71"/>
      <c r="U231" s="71"/>
      <c r="V231" s="71"/>
      <c r="W231" s="71"/>
      <c r="X231" s="71"/>
      <c r="Y231" s="71"/>
      <c r="Z231" s="71"/>
    </row>
    <row r="232" ht="9.75" customHeight="1">
      <c r="A232" s="71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66"/>
      <c r="P232" s="66"/>
      <c r="Q232" s="127"/>
      <c r="R232" s="71"/>
      <c r="S232" s="71"/>
      <c r="T232" s="71"/>
      <c r="U232" s="71"/>
      <c r="V232" s="71"/>
      <c r="W232" s="71"/>
      <c r="X232" s="71"/>
      <c r="Y232" s="71"/>
      <c r="Z232" s="71"/>
    </row>
    <row r="233" ht="9.75" customHeight="1">
      <c r="A233" s="71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66"/>
      <c r="P233" s="66"/>
      <c r="Q233" s="127"/>
      <c r="R233" s="71"/>
      <c r="S233" s="71"/>
      <c r="T233" s="71"/>
      <c r="U233" s="71"/>
      <c r="V233" s="71"/>
      <c r="W233" s="71"/>
      <c r="X233" s="71"/>
      <c r="Y233" s="71"/>
      <c r="Z233" s="71"/>
    </row>
    <row r="234" ht="9.75" customHeight="1">
      <c r="A234" s="71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66"/>
      <c r="P234" s="66"/>
      <c r="Q234" s="127"/>
      <c r="R234" s="71"/>
      <c r="S234" s="71"/>
      <c r="T234" s="71"/>
      <c r="U234" s="71"/>
      <c r="V234" s="71"/>
      <c r="W234" s="71"/>
      <c r="X234" s="71"/>
      <c r="Y234" s="71"/>
      <c r="Z234" s="71"/>
    </row>
    <row r="235" ht="9.75" customHeight="1">
      <c r="A235" s="71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66"/>
      <c r="P235" s="66"/>
      <c r="Q235" s="127"/>
      <c r="R235" s="71"/>
      <c r="S235" s="71"/>
      <c r="T235" s="71"/>
      <c r="U235" s="71"/>
      <c r="V235" s="71"/>
      <c r="W235" s="71"/>
      <c r="X235" s="71"/>
      <c r="Y235" s="71"/>
      <c r="Z235" s="71"/>
    </row>
    <row r="236" ht="9.75" customHeight="1">
      <c r="A236" s="71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66"/>
      <c r="P236" s="66"/>
      <c r="Q236" s="127"/>
      <c r="R236" s="71"/>
      <c r="S236" s="71"/>
      <c r="T236" s="71"/>
      <c r="U236" s="71"/>
      <c r="V236" s="71"/>
      <c r="W236" s="71"/>
      <c r="X236" s="71"/>
      <c r="Y236" s="71"/>
      <c r="Z236" s="71"/>
    </row>
    <row r="237" ht="9.75" customHeight="1">
      <c r="A237" s="71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66"/>
      <c r="P237" s="66"/>
      <c r="Q237" s="127"/>
      <c r="R237" s="71"/>
      <c r="S237" s="71"/>
      <c r="T237" s="71"/>
      <c r="U237" s="71"/>
      <c r="V237" s="71"/>
      <c r="W237" s="71"/>
      <c r="X237" s="71"/>
      <c r="Y237" s="71"/>
      <c r="Z237" s="71"/>
    </row>
    <row r="238" ht="9.75" customHeight="1">
      <c r="A238" s="71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66"/>
      <c r="P238" s="66"/>
      <c r="Q238" s="127"/>
      <c r="R238" s="71"/>
      <c r="S238" s="71"/>
      <c r="T238" s="71"/>
      <c r="U238" s="71"/>
      <c r="V238" s="71"/>
      <c r="W238" s="71"/>
      <c r="X238" s="71"/>
      <c r="Y238" s="71"/>
      <c r="Z238" s="71"/>
    </row>
    <row r="239" ht="9.75" customHeight="1">
      <c r="A239" s="71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66"/>
      <c r="P239" s="66"/>
      <c r="Q239" s="127"/>
      <c r="R239" s="71"/>
      <c r="S239" s="71"/>
      <c r="T239" s="71"/>
      <c r="U239" s="71"/>
      <c r="V239" s="71"/>
      <c r="W239" s="71"/>
      <c r="X239" s="71"/>
      <c r="Y239" s="71"/>
      <c r="Z239" s="71"/>
    </row>
    <row r="240" ht="9.75" customHeight="1">
      <c r="A240" s="71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66"/>
      <c r="P240" s="66"/>
      <c r="Q240" s="127"/>
      <c r="R240" s="71"/>
      <c r="S240" s="71"/>
      <c r="T240" s="71"/>
      <c r="U240" s="71"/>
      <c r="V240" s="71"/>
      <c r="W240" s="71"/>
      <c r="X240" s="71"/>
      <c r="Y240" s="71"/>
      <c r="Z240" s="71"/>
    </row>
    <row r="241" ht="9.75" customHeight="1">
      <c r="A241" s="71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66"/>
      <c r="P241" s="66"/>
      <c r="Q241" s="127"/>
      <c r="R241" s="71"/>
      <c r="S241" s="71"/>
      <c r="T241" s="71"/>
      <c r="U241" s="71"/>
      <c r="V241" s="71"/>
      <c r="W241" s="71"/>
      <c r="X241" s="71"/>
      <c r="Y241" s="71"/>
      <c r="Z241" s="71"/>
    </row>
    <row r="242" ht="9.75" customHeight="1">
      <c r="A242" s="71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66"/>
      <c r="P242" s="66"/>
      <c r="Q242" s="127"/>
      <c r="R242" s="71"/>
      <c r="S242" s="71"/>
      <c r="T242" s="71"/>
      <c r="U242" s="71"/>
      <c r="V242" s="71"/>
      <c r="W242" s="71"/>
      <c r="X242" s="71"/>
      <c r="Y242" s="71"/>
      <c r="Z242" s="71"/>
    </row>
    <row r="243" ht="9.75" customHeight="1">
      <c r="A243" s="71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66"/>
      <c r="P243" s="66"/>
      <c r="Q243" s="127"/>
      <c r="R243" s="71"/>
      <c r="S243" s="71"/>
      <c r="T243" s="71"/>
      <c r="U243" s="71"/>
      <c r="V243" s="71"/>
      <c r="W243" s="71"/>
      <c r="X243" s="71"/>
      <c r="Y243" s="71"/>
      <c r="Z243" s="71"/>
    </row>
    <row r="244" ht="9.75" customHeight="1">
      <c r="A244" s="71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66"/>
      <c r="P244" s="66"/>
      <c r="Q244" s="127"/>
      <c r="R244" s="71"/>
      <c r="S244" s="71"/>
      <c r="T244" s="71"/>
      <c r="U244" s="71"/>
      <c r="V244" s="71"/>
      <c r="W244" s="71"/>
      <c r="X244" s="71"/>
      <c r="Y244" s="71"/>
      <c r="Z244" s="71"/>
    </row>
    <row r="245" ht="9.75" customHeight="1">
      <c r="A245" s="71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66"/>
      <c r="P245" s="66"/>
      <c r="Q245" s="127"/>
      <c r="R245" s="71"/>
      <c r="S245" s="71"/>
      <c r="T245" s="71"/>
      <c r="U245" s="71"/>
      <c r="V245" s="71"/>
      <c r="W245" s="71"/>
      <c r="X245" s="71"/>
      <c r="Y245" s="71"/>
      <c r="Z245" s="71"/>
    </row>
    <row r="246" ht="9.75" customHeight="1">
      <c r="A246" s="71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66"/>
      <c r="P246" s="66"/>
      <c r="Q246" s="127"/>
      <c r="R246" s="71"/>
      <c r="S246" s="71"/>
      <c r="T246" s="71"/>
      <c r="U246" s="71"/>
      <c r="V246" s="71"/>
      <c r="W246" s="71"/>
      <c r="X246" s="71"/>
      <c r="Y246" s="71"/>
      <c r="Z246" s="71"/>
    </row>
    <row r="247" ht="9.75" customHeight="1">
      <c r="A247" s="71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66"/>
      <c r="P247" s="66"/>
      <c r="Q247" s="127"/>
      <c r="R247" s="71"/>
      <c r="S247" s="71"/>
      <c r="T247" s="71"/>
      <c r="U247" s="71"/>
      <c r="V247" s="71"/>
      <c r="W247" s="71"/>
      <c r="X247" s="71"/>
      <c r="Y247" s="71"/>
      <c r="Z247" s="71"/>
    </row>
    <row r="248" ht="9.75" customHeight="1">
      <c r="A248" s="71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66"/>
      <c r="P248" s="66"/>
      <c r="Q248" s="127"/>
      <c r="R248" s="71"/>
      <c r="S248" s="71"/>
      <c r="T248" s="71"/>
      <c r="U248" s="71"/>
      <c r="V248" s="71"/>
      <c r="W248" s="71"/>
      <c r="X248" s="71"/>
      <c r="Y248" s="71"/>
      <c r="Z248" s="71"/>
    </row>
    <row r="249" ht="9.75" customHeight="1">
      <c r="A249" s="71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66"/>
      <c r="P249" s="66"/>
      <c r="Q249" s="127"/>
      <c r="R249" s="71"/>
      <c r="S249" s="71"/>
      <c r="T249" s="71"/>
      <c r="U249" s="71"/>
      <c r="V249" s="71"/>
      <c r="W249" s="71"/>
      <c r="X249" s="71"/>
      <c r="Y249" s="71"/>
      <c r="Z249" s="71"/>
    </row>
    <row r="250" ht="9.75" customHeight="1">
      <c r="A250" s="71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66"/>
      <c r="P250" s="66"/>
      <c r="Q250" s="127"/>
      <c r="R250" s="71"/>
      <c r="S250" s="71"/>
      <c r="T250" s="71"/>
      <c r="U250" s="71"/>
      <c r="V250" s="71"/>
      <c r="W250" s="71"/>
      <c r="X250" s="71"/>
      <c r="Y250" s="71"/>
      <c r="Z250" s="71"/>
    </row>
    <row r="251" ht="9.75" customHeight="1">
      <c r="A251" s="71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66"/>
      <c r="P251" s="66"/>
      <c r="Q251" s="127"/>
      <c r="R251" s="71"/>
      <c r="S251" s="71"/>
      <c r="T251" s="71"/>
      <c r="U251" s="71"/>
      <c r="V251" s="71"/>
      <c r="W251" s="71"/>
      <c r="X251" s="71"/>
      <c r="Y251" s="71"/>
      <c r="Z251" s="71"/>
    </row>
    <row r="252" ht="9.75" customHeight="1">
      <c r="A252" s="71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66"/>
      <c r="P252" s="66"/>
      <c r="Q252" s="127"/>
      <c r="R252" s="71"/>
      <c r="S252" s="71"/>
      <c r="T252" s="71"/>
      <c r="U252" s="71"/>
      <c r="V252" s="71"/>
      <c r="W252" s="71"/>
      <c r="X252" s="71"/>
      <c r="Y252" s="71"/>
      <c r="Z252" s="71"/>
    </row>
    <row r="253" ht="9.75" customHeight="1">
      <c r="A253" s="71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66"/>
      <c r="P253" s="66"/>
      <c r="Q253" s="127"/>
      <c r="R253" s="71"/>
      <c r="S253" s="71"/>
      <c r="T253" s="71"/>
      <c r="U253" s="71"/>
      <c r="V253" s="71"/>
      <c r="W253" s="71"/>
      <c r="X253" s="71"/>
      <c r="Y253" s="71"/>
      <c r="Z253" s="71"/>
    </row>
    <row r="254" ht="9.75" customHeight="1">
      <c r="A254" s="71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66"/>
      <c r="P254" s="66"/>
      <c r="Q254" s="127"/>
      <c r="R254" s="71"/>
      <c r="S254" s="71"/>
      <c r="T254" s="71"/>
      <c r="U254" s="71"/>
      <c r="V254" s="71"/>
      <c r="W254" s="71"/>
      <c r="X254" s="71"/>
      <c r="Y254" s="71"/>
      <c r="Z254" s="71"/>
    </row>
    <row r="255" ht="9.75" customHeight="1">
      <c r="A255" s="71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66"/>
      <c r="P255" s="66"/>
      <c r="Q255" s="127"/>
      <c r="R255" s="71"/>
      <c r="S255" s="71"/>
      <c r="T255" s="71"/>
      <c r="U255" s="71"/>
      <c r="V255" s="71"/>
      <c r="W255" s="71"/>
      <c r="X255" s="71"/>
      <c r="Y255" s="71"/>
      <c r="Z255" s="71"/>
    </row>
    <row r="256" ht="9.75" customHeight="1">
      <c r="A256" s="71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66"/>
      <c r="P256" s="66"/>
      <c r="Q256" s="127"/>
      <c r="R256" s="71"/>
      <c r="S256" s="71"/>
      <c r="T256" s="71"/>
      <c r="U256" s="71"/>
      <c r="V256" s="71"/>
      <c r="W256" s="71"/>
      <c r="X256" s="71"/>
      <c r="Y256" s="71"/>
      <c r="Z256" s="71"/>
    </row>
    <row r="257" ht="9.75" customHeight="1">
      <c r="A257" s="71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66"/>
      <c r="P257" s="66"/>
      <c r="Q257" s="127"/>
      <c r="R257" s="71"/>
      <c r="S257" s="71"/>
      <c r="T257" s="71"/>
      <c r="U257" s="71"/>
      <c r="V257" s="71"/>
      <c r="W257" s="71"/>
      <c r="X257" s="71"/>
      <c r="Y257" s="71"/>
      <c r="Z257" s="71"/>
    </row>
    <row r="258" ht="9.75" customHeight="1">
      <c r="A258" s="71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66"/>
      <c r="P258" s="66"/>
      <c r="Q258" s="127"/>
      <c r="R258" s="71"/>
      <c r="S258" s="71"/>
      <c r="T258" s="71"/>
      <c r="U258" s="71"/>
      <c r="V258" s="71"/>
      <c r="W258" s="71"/>
      <c r="X258" s="71"/>
      <c r="Y258" s="71"/>
      <c r="Z258" s="71"/>
    </row>
    <row r="259" ht="9.75" customHeight="1">
      <c r="A259" s="71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66"/>
      <c r="P259" s="66"/>
      <c r="Q259" s="127"/>
      <c r="R259" s="71"/>
      <c r="S259" s="71"/>
      <c r="T259" s="71"/>
      <c r="U259" s="71"/>
      <c r="V259" s="71"/>
      <c r="W259" s="71"/>
      <c r="X259" s="71"/>
      <c r="Y259" s="71"/>
      <c r="Z259" s="71"/>
    </row>
    <row r="260" ht="9.75" customHeight="1">
      <c r="A260" s="71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66"/>
      <c r="P260" s="66"/>
      <c r="Q260" s="127"/>
      <c r="R260" s="71"/>
      <c r="S260" s="71"/>
      <c r="T260" s="71"/>
      <c r="U260" s="71"/>
      <c r="V260" s="71"/>
      <c r="W260" s="71"/>
      <c r="X260" s="71"/>
      <c r="Y260" s="71"/>
      <c r="Z260" s="71"/>
    </row>
    <row r="261" ht="9.75" customHeight="1">
      <c r="A261" s="71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66"/>
      <c r="P261" s="66"/>
      <c r="Q261" s="127"/>
      <c r="R261" s="71"/>
      <c r="S261" s="71"/>
      <c r="T261" s="71"/>
      <c r="U261" s="71"/>
      <c r="V261" s="71"/>
      <c r="W261" s="71"/>
      <c r="X261" s="71"/>
      <c r="Y261" s="71"/>
      <c r="Z261" s="71"/>
    </row>
    <row r="262" ht="9.75" customHeight="1">
      <c r="A262" s="71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66"/>
      <c r="P262" s="66"/>
      <c r="Q262" s="127"/>
      <c r="R262" s="71"/>
      <c r="S262" s="71"/>
      <c r="T262" s="71"/>
      <c r="U262" s="71"/>
      <c r="V262" s="71"/>
      <c r="W262" s="71"/>
      <c r="X262" s="71"/>
      <c r="Y262" s="71"/>
      <c r="Z262" s="71"/>
    </row>
    <row r="263" ht="9.75" customHeight="1">
      <c r="A263" s="71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66"/>
      <c r="P263" s="66"/>
      <c r="Q263" s="127"/>
      <c r="R263" s="71"/>
      <c r="S263" s="71"/>
      <c r="T263" s="71"/>
      <c r="U263" s="71"/>
      <c r="V263" s="71"/>
      <c r="W263" s="71"/>
      <c r="X263" s="71"/>
      <c r="Y263" s="71"/>
      <c r="Z263" s="71"/>
    </row>
    <row r="264" ht="9.75" customHeight="1">
      <c r="A264" s="71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66"/>
      <c r="P264" s="66"/>
      <c r="Q264" s="127"/>
      <c r="R264" s="71"/>
      <c r="S264" s="71"/>
      <c r="T264" s="71"/>
      <c r="U264" s="71"/>
      <c r="V264" s="71"/>
      <c r="W264" s="71"/>
      <c r="X264" s="71"/>
      <c r="Y264" s="71"/>
      <c r="Z264" s="71"/>
    </row>
    <row r="265" ht="9.75" customHeight="1">
      <c r="A265" s="71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66"/>
      <c r="P265" s="66"/>
      <c r="Q265" s="127"/>
      <c r="R265" s="71"/>
      <c r="S265" s="71"/>
      <c r="T265" s="71"/>
      <c r="U265" s="71"/>
      <c r="V265" s="71"/>
      <c r="W265" s="71"/>
      <c r="X265" s="71"/>
      <c r="Y265" s="71"/>
      <c r="Z265" s="71"/>
    </row>
    <row r="266" ht="9.75" customHeight="1">
      <c r="A266" s="71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66"/>
      <c r="P266" s="66"/>
      <c r="Q266" s="127"/>
      <c r="R266" s="71"/>
      <c r="S266" s="71"/>
      <c r="T266" s="71"/>
      <c r="U266" s="71"/>
      <c r="V266" s="71"/>
      <c r="W266" s="71"/>
      <c r="X266" s="71"/>
      <c r="Y266" s="71"/>
      <c r="Z266" s="71"/>
    </row>
    <row r="267" ht="9.75" customHeight="1">
      <c r="A267" s="71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66"/>
      <c r="P267" s="66"/>
      <c r="Q267" s="127"/>
      <c r="R267" s="71"/>
      <c r="S267" s="71"/>
      <c r="T267" s="71"/>
      <c r="U267" s="71"/>
      <c r="V267" s="71"/>
      <c r="W267" s="71"/>
      <c r="X267" s="71"/>
      <c r="Y267" s="71"/>
      <c r="Z267" s="71"/>
    </row>
    <row r="268" ht="9.75" customHeight="1">
      <c r="A268" s="71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66"/>
      <c r="P268" s="66"/>
      <c r="Q268" s="127"/>
      <c r="R268" s="71"/>
      <c r="S268" s="71"/>
      <c r="T268" s="71"/>
      <c r="U268" s="71"/>
      <c r="V268" s="71"/>
      <c r="W268" s="71"/>
      <c r="X268" s="71"/>
      <c r="Y268" s="71"/>
      <c r="Z268" s="71"/>
    </row>
    <row r="269" ht="9.75" customHeight="1">
      <c r="A269" s="71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66"/>
      <c r="P269" s="66"/>
      <c r="Q269" s="127"/>
      <c r="R269" s="71"/>
      <c r="S269" s="71"/>
      <c r="T269" s="71"/>
      <c r="U269" s="71"/>
      <c r="V269" s="71"/>
      <c r="W269" s="71"/>
      <c r="X269" s="71"/>
      <c r="Y269" s="71"/>
      <c r="Z269" s="71"/>
    </row>
    <row r="270" ht="9.75" customHeight="1">
      <c r="A270" s="71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66"/>
      <c r="P270" s="66"/>
      <c r="Q270" s="127"/>
      <c r="R270" s="71"/>
      <c r="S270" s="71"/>
      <c r="T270" s="71"/>
      <c r="U270" s="71"/>
      <c r="V270" s="71"/>
      <c r="W270" s="71"/>
      <c r="X270" s="71"/>
      <c r="Y270" s="71"/>
      <c r="Z270" s="71"/>
    </row>
    <row r="271" ht="9.75" customHeight="1">
      <c r="A271" s="71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66"/>
      <c r="P271" s="66"/>
      <c r="Q271" s="127"/>
      <c r="R271" s="71"/>
      <c r="S271" s="71"/>
      <c r="T271" s="71"/>
      <c r="U271" s="71"/>
      <c r="V271" s="71"/>
      <c r="W271" s="71"/>
      <c r="X271" s="71"/>
      <c r="Y271" s="71"/>
      <c r="Z271" s="71"/>
    </row>
    <row r="272" ht="9.75" customHeight="1">
      <c r="A272" s="71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66"/>
      <c r="P272" s="66"/>
      <c r="Q272" s="127"/>
      <c r="R272" s="71"/>
      <c r="S272" s="71"/>
      <c r="T272" s="71"/>
      <c r="U272" s="71"/>
      <c r="V272" s="71"/>
      <c r="W272" s="71"/>
      <c r="X272" s="71"/>
      <c r="Y272" s="71"/>
      <c r="Z272" s="71"/>
    </row>
    <row r="273" ht="9.75" customHeight="1">
      <c r="A273" s="71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66"/>
      <c r="P273" s="66"/>
      <c r="Q273" s="127"/>
      <c r="R273" s="71"/>
      <c r="S273" s="71"/>
      <c r="T273" s="71"/>
      <c r="U273" s="71"/>
      <c r="V273" s="71"/>
      <c r="W273" s="71"/>
      <c r="X273" s="71"/>
      <c r="Y273" s="71"/>
      <c r="Z273" s="71"/>
    </row>
    <row r="274" ht="9.75" customHeight="1">
      <c r="A274" s="71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66"/>
      <c r="P274" s="66"/>
      <c r="Q274" s="127"/>
      <c r="R274" s="71"/>
      <c r="S274" s="71"/>
      <c r="T274" s="71"/>
      <c r="U274" s="71"/>
      <c r="V274" s="71"/>
      <c r="W274" s="71"/>
      <c r="X274" s="71"/>
      <c r="Y274" s="71"/>
      <c r="Z274" s="71"/>
    </row>
    <row r="275" ht="9.75" customHeight="1">
      <c r="A275" s="71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66"/>
      <c r="P275" s="66"/>
      <c r="Q275" s="127"/>
      <c r="R275" s="71"/>
      <c r="S275" s="71"/>
      <c r="T275" s="71"/>
      <c r="U275" s="71"/>
      <c r="V275" s="71"/>
      <c r="W275" s="71"/>
      <c r="X275" s="71"/>
      <c r="Y275" s="71"/>
      <c r="Z275" s="71"/>
    </row>
    <row r="276" ht="9.75" customHeight="1">
      <c r="A276" s="71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66"/>
      <c r="P276" s="66"/>
      <c r="Q276" s="127"/>
      <c r="R276" s="71"/>
      <c r="S276" s="71"/>
      <c r="T276" s="71"/>
      <c r="U276" s="71"/>
      <c r="V276" s="71"/>
      <c r="W276" s="71"/>
      <c r="X276" s="71"/>
      <c r="Y276" s="71"/>
      <c r="Z276" s="71"/>
    </row>
    <row r="277" ht="9.75" customHeight="1">
      <c r="A277" s="71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66"/>
      <c r="P277" s="66"/>
      <c r="Q277" s="127"/>
      <c r="R277" s="71"/>
      <c r="S277" s="71"/>
      <c r="T277" s="71"/>
      <c r="U277" s="71"/>
      <c r="V277" s="71"/>
      <c r="W277" s="71"/>
      <c r="X277" s="71"/>
      <c r="Y277" s="71"/>
      <c r="Z277" s="71"/>
    </row>
    <row r="278" ht="9.75" customHeight="1">
      <c r="A278" s="71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66"/>
      <c r="P278" s="66"/>
      <c r="Q278" s="127"/>
      <c r="R278" s="71"/>
      <c r="S278" s="71"/>
      <c r="T278" s="71"/>
      <c r="U278" s="71"/>
      <c r="V278" s="71"/>
      <c r="W278" s="71"/>
      <c r="X278" s="71"/>
      <c r="Y278" s="71"/>
      <c r="Z278" s="71"/>
    </row>
    <row r="279" ht="9.75" customHeight="1">
      <c r="A279" s="71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66"/>
      <c r="P279" s="66"/>
      <c r="Q279" s="127"/>
      <c r="R279" s="71"/>
      <c r="S279" s="71"/>
      <c r="T279" s="71"/>
      <c r="U279" s="71"/>
      <c r="V279" s="71"/>
      <c r="W279" s="71"/>
      <c r="X279" s="71"/>
      <c r="Y279" s="71"/>
      <c r="Z279" s="71"/>
    </row>
    <row r="280" ht="9.75" customHeight="1">
      <c r="A280" s="71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66"/>
      <c r="P280" s="66"/>
      <c r="Q280" s="127"/>
      <c r="R280" s="71"/>
      <c r="S280" s="71"/>
      <c r="T280" s="71"/>
      <c r="U280" s="71"/>
      <c r="V280" s="71"/>
      <c r="W280" s="71"/>
      <c r="X280" s="71"/>
      <c r="Y280" s="71"/>
      <c r="Z280" s="71"/>
    </row>
    <row r="281" ht="9.75" customHeight="1">
      <c r="A281" s="71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66"/>
      <c r="P281" s="66"/>
      <c r="Q281" s="127"/>
      <c r="R281" s="71"/>
      <c r="S281" s="71"/>
      <c r="T281" s="71"/>
      <c r="U281" s="71"/>
      <c r="V281" s="71"/>
      <c r="W281" s="71"/>
      <c r="X281" s="71"/>
      <c r="Y281" s="71"/>
      <c r="Z281" s="71"/>
    </row>
    <row r="282" ht="9.75" customHeight="1">
      <c r="A282" s="71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66"/>
      <c r="P282" s="66"/>
      <c r="Q282" s="127"/>
      <c r="R282" s="71"/>
      <c r="S282" s="71"/>
      <c r="T282" s="71"/>
      <c r="U282" s="71"/>
      <c r="V282" s="71"/>
      <c r="W282" s="71"/>
      <c r="X282" s="71"/>
      <c r="Y282" s="71"/>
      <c r="Z282" s="71"/>
    </row>
    <row r="283" ht="9.75" customHeight="1">
      <c r="A283" s="71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66"/>
      <c r="P283" s="66"/>
      <c r="Q283" s="127"/>
      <c r="R283" s="71"/>
      <c r="S283" s="71"/>
      <c r="T283" s="71"/>
      <c r="U283" s="71"/>
      <c r="V283" s="71"/>
      <c r="W283" s="71"/>
      <c r="X283" s="71"/>
      <c r="Y283" s="71"/>
      <c r="Z283" s="71"/>
    </row>
    <row r="284" ht="9.75" customHeight="1">
      <c r="A284" s="71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66"/>
      <c r="P284" s="66"/>
      <c r="Q284" s="127"/>
      <c r="R284" s="71"/>
      <c r="S284" s="71"/>
      <c r="T284" s="71"/>
      <c r="U284" s="71"/>
      <c r="V284" s="71"/>
      <c r="W284" s="71"/>
      <c r="X284" s="71"/>
      <c r="Y284" s="71"/>
      <c r="Z284" s="71"/>
    </row>
    <row r="285" ht="9.75" customHeight="1">
      <c r="A285" s="71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66"/>
      <c r="P285" s="66"/>
      <c r="Q285" s="127"/>
      <c r="R285" s="71"/>
      <c r="S285" s="71"/>
      <c r="T285" s="71"/>
      <c r="U285" s="71"/>
      <c r="V285" s="71"/>
      <c r="W285" s="71"/>
      <c r="X285" s="71"/>
      <c r="Y285" s="71"/>
      <c r="Z285" s="71"/>
    </row>
    <row r="286" ht="9.75" customHeight="1">
      <c r="A286" s="71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66"/>
      <c r="P286" s="66"/>
      <c r="Q286" s="127"/>
      <c r="R286" s="71"/>
      <c r="S286" s="71"/>
      <c r="T286" s="71"/>
      <c r="U286" s="71"/>
      <c r="V286" s="71"/>
      <c r="W286" s="71"/>
      <c r="X286" s="71"/>
      <c r="Y286" s="71"/>
      <c r="Z286" s="71"/>
    </row>
    <row r="287" ht="9.75" customHeight="1">
      <c r="A287" s="71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66"/>
      <c r="P287" s="66"/>
      <c r="Q287" s="127"/>
      <c r="R287" s="71"/>
      <c r="S287" s="71"/>
      <c r="T287" s="71"/>
      <c r="U287" s="71"/>
      <c r="V287" s="71"/>
      <c r="W287" s="71"/>
      <c r="X287" s="71"/>
      <c r="Y287" s="71"/>
      <c r="Z287" s="71"/>
    </row>
    <row r="288" ht="9.75" customHeight="1">
      <c r="A288" s="71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66"/>
      <c r="P288" s="66"/>
      <c r="Q288" s="127"/>
      <c r="R288" s="71"/>
      <c r="S288" s="71"/>
      <c r="T288" s="71"/>
      <c r="U288" s="71"/>
      <c r="V288" s="71"/>
      <c r="W288" s="71"/>
      <c r="X288" s="71"/>
      <c r="Y288" s="71"/>
      <c r="Z288" s="71"/>
    </row>
    <row r="289" ht="9.75" customHeight="1">
      <c r="A289" s="71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66"/>
      <c r="P289" s="66"/>
      <c r="Q289" s="127"/>
      <c r="R289" s="71"/>
      <c r="S289" s="71"/>
      <c r="T289" s="71"/>
      <c r="U289" s="71"/>
      <c r="V289" s="71"/>
      <c r="W289" s="71"/>
      <c r="X289" s="71"/>
      <c r="Y289" s="71"/>
      <c r="Z289" s="71"/>
    </row>
    <row r="290" ht="9.75" customHeight="1">
      <c r="A290" s="71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66"/>
      <c r="P290" s="66"/>
      <c r="Q290" s="127"/>
      <c r="R290" s="71"/>
      <c r="S290" s="71"/>
      <c r="T290" s="71"/>
      <c r="U290" s="71"/>
      <c r="V290" s="71"/>
      <c r="W290" s="71"/>
      <c r="X290" s="71"/>
      <c r="Y290" s="71"/>
      <c r="Z290" s="71"/>
    </row>
    <row r="291" ht="9.75" customHeight="1">
      <c r="A291" s="71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66"/>
      <c r="P291" s="66"/>
      <c r="Q291" s="127"/>
      <c r="R291" s="71"/>
      <c r="S291" s="71"/>
      <c r="T291" s="71"/>
      <c r="U291" s="71"/>
      <c r="V291" s="71"/>
      <c r="W291" s="71"/>
      <c r="X291" s="71"/>
      <c r="Y291" s="71"/>
      <c r="Z291" s="71"/>
    </row>
    <row r="292" ht="9.75" customHeight="1">
      <c r="A292" s="71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66"/>
      <c r="P292" s="66"/>
      <c r="Q292" s="127"/>
      <c r="R292" s="71"/>
      <c r="S292" s="71"/>
      <c r="T292" s="71"/>
      <c r="U292" s="71"/>
      <c r="V292" s="71"/>
      <c r="W292" s="71"/>
      <c r="X292" s="71"/>
      <c r="Y292" s="71"/>
      <c r="Z292" s="71"/>
    </row>
    <row r="293" ht="9.75" customHeight="1">
      <c r="A293" s="71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66"/>
      <c r="P293" s="66"/>
      <c r="Q293" s="127"/>
      <c r="R293" s="71"/>
      <c r="S293" s="71"/>
      <c r="T293" s="71"/>
      <c r="U293" s="71"/>
      <c r="V293" s="71"/>
      <c r="W293" s="71"/>
      <c r="X293" s="71"/>
      <c r="Y293" s="71"/>
      <c r="Z293" s="71"/>
    </row>
    <row r="294" ht="9.75" customHeight="1">
      <c r="A294" s="71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66"/>
      <c r="P294" s="66"/>
      <c r="Q294" s="127"/>
      <c r="R294" s="71"/>
      <c r="S294" s="71"/>
      <c r="T294" s="71"/>
      <c r="U294" s="71"/>
      <c r="V294" s="71"/>
      <c r="W294" s="71"/>
      <c r="X294" s="71"/>
      <c r="Y294" s="71"/>
      <c r="Z294" s="71"/>
    </row>
    <row r="295" ht="9.75" customHeight="1">
      <c r="A295" s="71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66"/>
      <c r="P295" s="66"/>
      <c r="Q295" s="127"/>
      <c r="R295" s="71"/>
      <c r="S295" s="71"/>
      <c r="T295" s="71"/>
      <c r="U295" s="71"/>
      <c r="V295" s="71"/>
      <c r="W295" s="71"/>
      <c r="X295" s="71"/>
      <c r="Y295" s="71"/>
      <c r="Z295" s="71"/>
    </row>
    <row r="296" ht="9.75" customHeight="1">
      <c r="A296" s="71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66"/>
      <c r="P296" s="66"/>
      <c r="Q296" s="127"/>
      <c r="R296" s="71"/>
      <c r="S296" s="71"/>
      <c r="T296" s="71"/>
      <c r="U296" s="71"/>
      <c r="V296" s="71"/>
      <c r="W296" s="71"/>
      <c r="X296" s="71"/>
      <c r="Y296" s="71"/>
      <c r="Z296" s="71"/>
    </row>
    <row r="297" ht="9.75" customHeight="1">
      <c r="A297" s="71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66"/>
      <c r="P297" s="66"/>
      <c r="Q297" s="127"/>
      <c r="R297" s="71"/>
      <c r="S297" s="71"/>
      <c r="T297" s="71"/>
      <c r="U297" s="71"/>
      <c r="V297" s="71"/>
      <c r="W297" s="71"/>
      <c r="X297" s="71"/>
      <c r="Y297" s="71"/>
      <c r="Z297" s="71"/>
    </row>
    <row r="298" ht="9.75" customHeight="1">
      <c r="A298" s="71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66"/>
      <c r="P298" s="66"/>
      <c r="Q298" s="127"/>
      <c r="R298" s="71"/>
      <c r="S298" s="71"/>
      <c r="T298" s="71"/>
      <c r="U298" s="71"/>
      <c r="V298" s="71"/>
      <c r="W298" s="71"/>
      <c r="X298" s="71"/>
      <c r="Y298" s="71"/>
      <c r="Z298" s="71"/>
    </row>
    <row r="299" ht="9.75" customHeight="1">
      <c r="A299" s="71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66"/>
      <c r="P299" s="66"/>
      <c r="Q299" s="127"/>
      <c r="R299" s="71"/>
      <c r="S299" s="71"/>
      <c r="T299" s="71"/>
      <c r="U299" s="71"/>
      <c r="V299" s="71"/>
      <c r="W299" s="71"/>
      <c r="X299" s="71"/>
      <c r="Y299" s="71"/>
      <c r="Z299" s="71"/>
    </row>
    <row r="300" ht="9.75" customHeight="1">
      <c r="A300" s="71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66"/>
      <c r="P300" s="66"/>
      <c r="Q300" s="127"/>
      <c r="R300" s="71"/>
      <c r="S300" s="71"/>
      <c r="T300" s="71"/>
      <c r="U300" s="71"/>
      <c r="V300" s="71"/>
      <c r="W300" s="71"/>
      <c r="X300" s="71"/>
      <c r="Y300" s="71"/>
      <c r="Z300" s="71"/>
    </row>
    <row r="301" ht="9.75" customHeight="1">
      <c r="A301" s="71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66"/>
      <c r="P301" s="66"/>
      <c r="Q301" s="127"/>
      <c r="R301" s="71"/>
      <c r="S301" s="71"/>
      <c r="T301" s="71"/>
      <c r="U301" s="71"/>
      <c r="V301" s="71"/>
      <c r="W301" s="71"/>
      <c r="X301" s="71"/>
      <c r="Y301" s="71"/>
      <c r="Z301" s="71"/>
    </row>
    <row r="302" ht="9.75" customHeight="1">
      <c r="A302" s="71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66"/>
      <c r="P302" s="66"/>
      <c r="Q302" s="127"/>
      <c r="R302" s="71"/>
      <c r="S302" s="71"/>
      <c r="T302" s="71"/>
      <c r="U302" s="71"/>
      <c r="V302" s="71"/>
      <c r="W302" s="71"/>
      <c r="X302" s="71"/>
      <c r="Y302" s="71"/>
      <c r="Z302" s="71"/>
    </row>
    <row r="303" ht="9.75" customHeight="1">
      <c r="A303" s="71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66"/>
      <c r="P303" s="66"/>
      <c r="Q303" s="127"/>
      <c r="R303" s="71"/>
      <c r="S303" s="71"/>
      <c r="T303" s="71"/>
      <c r="U303" s="71"/>
      <c r="V303" s="71"/>
      <c r="W303" s="71"/>
      <c r="X303" s="71"/>
      <c r="Y303" s="71"/>
      <c r="Z303" s="71"/>
    </row>
    <row r="304" ht="9.75" customHeight="1">
      <c r="A304" s="71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66"/>
      <c r="P304" s="66"/>
      <c r="Q304" s="127"/>
      <c r="R304" s="71"/>
      <c r="S304" s="71"/>
      <c r="T304" s="71"/>
      <c r="U304" s="71"/>
      <c r="V304" s="71"/>
      <c r="W304" s="71"/>
      <c r="X304" s="71"/>
      <c r="Y304" s="71"/>
      <c r="Z304" s="71"/>
    </row>
    <row r="305" ht="9.75" customHeight="1">
      <c r="A305" s="71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66"/>
      <c r="P305" s="66"/>
      <c r="Q305" s="127"/>
      <c r="R305" s="71"/>
      <c r="S305" s="71"/>
      <c r="T305" s="71"/>
      <c r="U305" s="71"/>
      <c r="V305" s="71"/>
      <c r="W305" s="71"/>
      <c r="X305" s="71"/>
      <c r="Y305" s="71"/>
      <c r="Z305" s="71"/>
    </row>
    <row r="306" ht="9.75" customHeight="1">
      <c r="A306" s="71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66"/>
      <c r="P306" s="66"/>
      <c r="Q306" s="127"/>
      <c r="R306" s="71"/>
      <c r="S306" s="71"/>
      <c r="T306" s="71"/>
      <c r="U306" s="71"/>
      <c r="V306" s="71"/>
      <c r="W306" s="71"/>
      <c r="X306" s="71"/>
      <c r="Y306" s="71"/>
      <c r="Z306" s="71"/>
    </row>
    <row r="307" ht="9.75" customHeight="1">
      <c r="A307" s="71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66"/>
      <c r="P307" s="66"/>
      <c r="Q307" s="127"/>
      <c r="R307" s="71"/>
      <c r="S307" s="71"/>
      <c r="T307" s="71"/>
      <c r="U307" s="71"/>
      <c r="V307" s="71"/>
      <c r="W307" s="71"/>
      <c r="X307" s="71"/>
      <c r="Y307" s="71"/>
      <c r="Z307" s="71"/>
    </row>
    <row r="308" ht="9.75" customHeight="1">
      <c r="A308" s="71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66"/>
      <c r="P308" s="66"/>
      <c r="Q308" s="127"/>
      <c r="R308" s="71"/>
      <c r="S308" s="71"/>
      <c r="T308" s="71"/>
      <c r="U308" s="71"/>
      <c r="V308" s="71"/>
      <c r="W308" s="71"/>
      <c r="X308" s="71"/>
      <c r="Y308" s="71"/>
      <c r="Z308" s="71"/>
    </row>
    <row r="309" ht="9.75" customHeight="1">
      <c r="A309" s="71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66"/>
      <c r="P309" s="66"/>
      <c r="Q309" s="127"/>
      <c r="R309" s="71"/>
      <c r="S309" s="71"/>
      <c r="T309" s="71"/>
      <c r="U309" s="71"/>
      <c r="V309" s="71"/>
      <c r="W309" s="71"/>
      <c r="X309" s="71"/>
      <c r="Y309" s="71"/>
      <c r="Z309" s="71"/>
    </row>
    <row r="310" ht="9.75" customHeight="1">
      <c r="A310" s="71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66"/>
      <c r="P310" s="66"/>
      <c r="Q310" s="127"/>
      <c r="R310" s="71"/>
      <c r="S310" s="71"/>
      <c r="T310" s="71"/>
      <c r="U310" s="71"/>
      <c r="V310" s="71"/>
      <c r="W310" s="71"/>
      <c r="X310" s="71"/>
      <c r="Y310" s="71"/>
      <c r="Z310" s="71"/>
    </row>
    <row r="311" ht="9.75" customHeight="1">
      <c r="A311" s="71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66"/>
      <c r="P311" s="66"/>
      <c r="Q311" s="127"/>
      <c r="R311" s="71"/>
      <c r="S311" s="71"/>
      <c r="T311" s="71"/>
      <c r="U311" s="71"/>
      <c r="V311" s="71"/>
      <c r="W311" s="71"/>
      <c r="X311" s="71"/>
      <c r="Y311" s="71"/>
      <c r="Z311" s="71"/>
    </row>
    <row r="312" ht="9.75" customHeight="1">
      <c r="A312" s="71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66"/>
      <c r="P312" s="66"/>
      <c r="Q312" s="127"/>
      <c r="R312" s="71"/>
      <c r="S312" s="71"/>
      <c r="T312" s="71"/>
      <c r="U312" s="71"/>
      <c r="V312" s="71"/>
      <c r="W312" s="71"/>
      <c r="X312" s="71"/>
      <c r="Y312" s="71"/>
      <c r="Z312" s="71"/>
    </row>
    <row r="313" ht="9.75" customHeight="1">
      <c r="A313" s="71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66"/>
      <c r="P313" s="66"/>
      <c r="Q313" s="127"/>
      <c r="R313" s="71"/>
      <c r="S313" s="71"/>
      <c r="T313" s="71"/>
      <c r="U313" s="71"/>
      <c r="V313" s="71"/>
      <c r="W313" s="71"/>
      <c r="X313" s="71"/>
      <c r="Y313" s="71"/>
      <c r="Z313" s="71"/>
    </row>
    <row r="314" ht="9.75" customHeight="1">
      <c r="A314" s="71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66"/>
      <c r="P314" s="66"/>
      <c r="Q314" s="127"/>
      <c r="R314" s="71"/>
      <c r="S314" s="71"/>
      <c r="T314" s="71"/>
      <c r="U314" s="71"/>
      <c r="V314" s="71"/>
      <c r="W314" s="71"/>
      <c r="X314" s="71"/>
      <c r="Y314" s="71"/>
      <c r="Z314" s="71"/>
    </row>
    <row r="315" ht="9.75" customHeight="1">
      <c r="A315" s="71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66"/>
      <c r="P315" s="66"/>
      <c r="Q315" s="127"/>
      <c r="R315" s="71"/>
      <c r="S315" s="71"/>
      <c r="T315" s="71"/>
      <c r="U315" s="71"/>
      <c r="V315" s="71"/>
      <c r="W315" s="71"/>
      <c r="X315" s="71"/>
      <c r="Y315" s="71"/>
      <c r="Z315" s="71"/>
    </row>
    <row r="316" ht="9.75" customHeight="1">
      <c r="A316" s="71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66"/>
      <c r="P316" s="66"/>
      <c r="Q316" s="127"/>
      <c r="R316" s="71"/>
      <c r="S316" s="71"/>
      <c r="T316" s="71"/>
      <c r="U316" s="71"/>
      <c r="V316" s="71"/>
      <c r="W316" s="71"/>
      <c r="X316" s="71"/>
      <c r="Y316" s="71"/>
      <c r="Z316" s="71"/>
    </row>
    <row r="317" ht="9.75" customHeight="1">
      <c r="A317" s="71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66"/>
      <c r="P317" s="66"/>
      <c r="Q317" s="127"/>
      <c r="R317" s="71"/>
      <c r="S317" s="71"/>
      <c r="T317" s="71"/>
      <c r="U317" s="71"/>
      <c r="V317" s="71"/>
      <c r="W317" s="71"/>
      <c r="X317" s="71"/>
      <c r="Y317" s="71"/>
      <c r="Z317" s="71"/>
    </row>
    <row r="318" ht="9.75" customHeight="1">
      <c r="A318" s="71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66"/>
      <c r="P318" s="66"/>
      <c r="Q318" s="127"/>
      <c r="R318" s="71"/>
      <c r="S318" s="71"/>
      <c r="T318" s="71"/>
      <c r="U318" s="71"/>
      <c r="V318" s="71"/>
      <c r="W318" s="71"/>
      <c r="X318" s="71"/>
      <c r="Y318" s="71"/>
      <c r="Z318" s="71"/>
    </row>
    <row r="319" ht="9.75" customHeight="1">
      <c r="A319" s="71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66"/>
      <c r="P319" s="66"/>
      <c r="Q319" s="127"/>
      <c r="R319" s="71"/>
      <c r="S319" s="71"/>
      <c r="T319" s="71"/>
      <c r="U319" s="71"/>
      <c r="V319" s="71"/>
      <c r="W319" s="71"/>
      <c r="X319" s="71"/>
      <c r="Y319" s="71"/>
      <c r="Z319" s="71"/>
    </row>
    <row r="320" ht="9.75" customHeight="1">
      <c r="A320" s="71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66"/>
      <c r="P320" s="66"/>
      <c r="Q320" s="127"/>
      <c r="R320" s="71"/>
      <c r="S320" s="71"/>
      <c r="T320" s="71"/>
      <c r="U320" s="71"/>
      <c r="V320" s="71"/>
      <c r="W320" s="71"/>
      <c r="X320" s="71"/>
      <c r="Y320" s="71"/>
      <c r="Z320" s="71"/>
    </row>
    <row r="321" ht="9.75" customHeight="1">
      <c r="A321" s="71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66"/>
      <c r="P321" s="66"/>
      <c r="Q321" s="127"/>
      <c r="R321" s="71"/>
      <c r="S321" s="71"/>
      <c r="T321" s="71"/>
      <c r="U321" s="71"/>
      <c r="V321" s="71"/>
      <c r="W321" s="71"/>
      <c r="X321" s="71"/>
      <c r="Y321" s="71"/>
      <c r="Z321" s="71"/>
    </row>
    <row r="322" ht="9.75" customHeight="1">
      <c r="A322" s="71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66"/>
      <c r="P322" s="66"/>
      <c r="Q322" s="127"/>
      <c r="R322" s="71"/>
      <c r="S322" s="71"/>
      <c r="T322" s="71"/>
      <c r="U322" s="71"/>
      <c r="V322" s="71"/>
      <c r="W322" s="71"/>
      <c r="X322" s="71"/>
      <c r="Y322" s="71"/>
      <c r="Z322" s="71"/>
    </row>
    <row r="323" ht="9.75" customHeight="1">
      <c r="A323" s="71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66"/>
      <c r="P323" s="66"/>
      <c r="Q323" s="127"/>
      <c r="R323" s="71"/>
      <c r="S323" s="71"/>
      <c r="T323" s="71"/>
      <c r="U323" s="71"/>
      <c r="V323" s="71"/>
      <c r="W323" s="71"/>
      <c r="X323" s="71"/>
      <c r="Y323" s="71"/>
      <c r="Z323" s="71"/>
    </row>
    <row r="324" ht="9.75" customHeight="1">
      <c r="A324" s="71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66"/>
      <c r="P324" s="66"/>
      <c r="Q324" s="127"/>
      <c r="R324" s="71"/>
      <c r="S324" s="71"/>
      <c r="T324" s="71"/>
      <c r="U324" s="71"/>
      <c r="V324" s="71"/>
      <c r="W324" s="71"/>
      <c r="X324" s="71"/>
      <c r="Y324" s="71"/>
      <c r="Z324" s="71"/>
    </row>
    <row r="325" ht="9.75" customHeight="1">
      <c r="A325" s="71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66"/>
      <c r="P325" s="66"/>
      <c r="Q325" s="127"/>
      <c r="R325" s="71"/>
      <c r="S325" s="71"/>
      <c r="T325" s="71"/>
      <c r="U325" s="71"/>
      <c r="V325" s="71"/>
      <c r="W325" s="71"/>
      <c r="X325" s="71"/>
      <c r="Y325" s="71"/>
      <c r="Z325" s="71"/>
    </row>
    <row r="326" ht="9.75" customHeight="1">
      <c r="A326" s="71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66"/>
      <c r="P326" s="66"/>
      <c r="Q326" s="127"/>
      <c r="R326" s="71"/>
      <c r="S326" s="71"/>
      <c r="T326" s="71"/>
      <c r="U326" s="71"/>
      <c r="V326" s="71"/>
      <c r="W326" s="71"/>
      <c r="X326" s="71"/>
      <c r="Y326" s="71"/>
      <c r="Z326" s="71"/>
    </row>
    <row r="327" ht="9.75" customHeight="1">
      <c r="A327" s="71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66"/>
      <c r="P327" s="66"/>
      <c r="Q327" s="127"/>
      <c r="R327" s="71"/>
      <c r="S327" s="71"/>
      <c r="T327" s="71"/>
      <c r="U327" s="71"/>
      <c r="V327" s="71"/>
      <c r="W327" s="71"/>
      <c r="X327" s="71"/>
      <c r="Y327" s="71"/>
      <c r="Z327" s="71"/>
    </row>
    <row r="328" ht="9.75" customHeight="1">
      <c r="A328" s="71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66"/>
      <c r="P328" s="66"/>
      <c r="Q328" s="127"/>
      <c r="R328" s="71"/>
      <c r="S328" s="71"/>
      <c r="T328" s="71"/>
      <c r="U328" s="71"/>
      <c r="V328" s="71"/>
      <c r="W328" s="71"/>
      <c r="X328" s="71"/>
      <c r="Y328" s="71"/>
      <c r="Z328" s="71"/>
    </row>
    <row r="329" ht="9.75" customHeight="1">
      <c r="A329" s="71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66"/>
      <c r="P329" s="66"/>
      <c r="Q329" s="127"/>
      <c r="R329" s="71"/>
      <c r="S329" s="71"/>
      <c r="T329" s="71"/>
      <c r="U329" s="71"/>
      <c r="V329" s="71"/>
      <c r="W329" s="71"/>
      <c r="X329" s="71"/>
      <c r="Y329" s="71"/>
      <c r="Z329" s="71"/>
    </row>
    <row r="330" ht="9.75" customHeight="1">
      <c r="A330" s="71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66"/>
      <c r="P330" s="66"/>
      <c r="Q330" s="127"/>
      <c r="R330" s="71"/>
      <c r="S330" s="71"/>
      <c r="T330" s="71"/>
      <c r="U330" s="71"/>
      <c r="V330" s="71"/>
      <c r="W330" s="71"/>
      <c r="X330" s="71"/>
      <c r="Y330" s="71"/>
      <c r="Z330" s="71"/>
    </row>
    <row r="331" ht="9.75" customHeight="1">
      <c r="A331" s="71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66"/>
      <c r="P331" s="66"/>
      <c r="Q331" s="127"/>
      <c r="R331" s="71"/>
      <c r="S331" s="71"/>
      <c r="T331" s="71"/>
      <c r="U331" s="71"/>
      <c r="V331" s="71"/>
      <c r="W331" s="71"/>
      <c r="X331" s="71"/>
      <c r="Y331" s="71"/>
      <c r="Z331" s="71"/>
    </row>
    <row r="332" ht="9.75" customHeight="1">
      <c r="A332" s="71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66"/>
      <c r="P332" s="66"/>
      <c r="Q332" s="127"/>
      <c r="R332" s="71"/>
      <c r="S332" s="71"/>
      <c r="T332" s="71"/>
      <c r="U332" s="71"/>
      <c r="V332" s="71"/>
      <c r="W332" s="71"/>
      <c r="X332" s="71"/>
      <c r="Y332" s="71"/>
      <c r="Z332" s="71"/>
    </row>
    <row r="333" ht="9.75" customHeight="1">
      <c r="A333" s="71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66"/>
      <c r="P333" s="66"/>
      <c r="Q333" s="127"/>
      <c r="R333" s="71"/>
      <c r="S333" s="71"/>
      <c r="T333" s="71"/>
      <c r="U333" s="71"/>
      <c r="V333" s="71"/>
      <c r="W333" s="71"/>
      <c r="X333" s="71"/>
      <c r="Y333" s="71"/>
      <c r="Z333" s="71"/>
    </row>
    <row r="334" ht="9.75" customHeight="1">
      <c r="A334" s="71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66"/>
      <c r="P334" s="66"/>
      <c r="Q334" s="127"/>
      <c r="R334" s="71"/>
      <c r="S334" s="71"/>
      <c r="T334" s="71"/>
      <c r="U334" s="71"/>
      <c r="V334" s="71"/>
      <c r="W334" s="71"/>
      <c r="X334" s="71"/>
      <c r="Y334" s="71"/>
      <c r="Z334" s="71"/>
    </row>
    <row r="335" ht="9.75" customHeight="1">
      <c r="A335" s="71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66"/>
      <c r="P335" s="66"/>
      <c r="Q335" s="127"/>
      <c r="R335" s="71"/>
      <c r="S335" s="71"/>
      <c r="T335" s="71"/>
      <c r="U335" s="71"/>
      <c r="V335" s="71"/>
      <c r="W335" s="71"/>
      <c r="X335" s="71"/>
      <c r="Y335" s="71"/>
      <c r="Z335" s="71"/>
    </row>
    <row r="336" ht="9.75" customHeight="1">
      <c r="A336" s="71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66"/>
      <c r="P336" s="66"/>
      <c r="Q336" s="127"/>
      <c r="R336" s="71"/>
      <c r="S336" s="71"/>
      <c r="T336" s="71"/>
      <c r="U336" s="71"/>
      <c r="V336" s="71"/>
      <c r="W336" s="71"/>
      <c r="X336" s="71"/>
      <c r="Y336" s="71"/>
      <c r="Z336" s="71"/>
    </row>
    <row r="337" ht="9.75" customHeight="1">
      <c r="A337" s="71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66"/>
      <c r="P337" s="66"/>
      <c r="Q337" s="127"/>
      <c r="R337" s="71"/>
      <c r="S337" s="71"/>
      <c r="T337" s="71"/>
      <c r="U337" s="71"/>
      <c r="V337" s="71"/>
      <c r="W337" s="71"/>
      <c r="X337" s="71"/>
      <c r="Y337" s="71"/>
      <c r="Z337" s="71"/>
    </row>
    <row r="338" ht="9.75" customHeight="1">
      <c r="A338" s="71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66"/>
      <c r="P338" s="66"/>
      <c r="Q338" s="127"/>
      <c r="R338" s="71"/>
      <c r="S338" s="71"/>
      <c r="T338" s="71"/>
      <c r="U338" s="71"/>
      <c r="V338" s="71"/>
      <c r="W338" s="71"/>
      <c r="X338" s="71"/>
      <c r="Y338" s="71"/>
      <c r="Z338" s="71"/>
    </row>
    <row r="339" ht="9.75" customHeight="1">
      <c r="A339" s="71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66"/>
      <c r="P339" s="66"/>
      <c r="Q339" s="127"/>
      <c r="R339" s="71"/>
      <c r="S339" s="71"/>
      <c r="T339" s="71"/>
      <c r="U339" s="71"/>
      <c r="V339" s="71"/>
      <c r="W339" s="71"/>
      <c r="X339" s="71"/>
      <c r="Y339" s="71"/>
      <c r="Z339" s="71"/>
    </row>
    <row r="340" ht="9.75" customHeight="1">
      <c r="A340" s="71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66"/>
      <c r="P340" s="66"/>
      <c r="Q340" s="127"/>
      <c r="R340" s="71"/>
      <c r="S340" s="71"/>
      <c r="T340" s="71"/>
      <c r="U340" s="71"/>
      <c r="V340" s="71"/>
      <c r="W340" s="71"/>
      <c r="X340" s="71"/>
      <c r="Y340" s="71"/>
      <c r="Z340" s="71"/>
    </row>
    <row r="341" ht="9.75" customHeight="1">
      <c r="A341" s="71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66"/>
      <c r="P341" s="66"/>
      <c r="Q341" s="127"/>
      <c r="R341" s="71"/>
      <c r="S341" s="71"/>
      <c r="T341" s="71"/>
      <c r="U341" s="71"/>
      <c r="V341" s="71"/>
      <c r="W341" s="71"/>
      <c r="X341" s="71"/>
      <c r="Y341" s="71"/>
      <c r="Z341" s="71"/>
    </row>
    <row r="342" ht="9.75" customHeight="1">
      <c r="A342" s="71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66"/>
      <c r="P342" s="66"/>
      <c r="Q342" s="127"/>
      <c r="R342" s="71"/>
      <c r="S342" s="71"/>
      <c r="T342" s="71"/>
      <c r="U342" s="71"/>
      <c r="V342" s="71"/>
      <c r="W342" s="71"/>
      <c r="X342" s="71"/>
      <c r="Y342" s="71"/>
      <c r="Z342" s="71"/>
    </row>
    <row r="343" ht="9.75" customHeight="1">
      <c r="A343" s="71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66"/>
      <c r="P343" s="66"/>
      <c r="Q343" s="127"/>
      <c r="R343" s="71"/>
      <c r="S343" s="71"/>
      <c r="T343" s="71"/>
      <c r="U343" s="71"/>
      <c r="V343" s="71"/>
      <c r="W343" s="71"/>
      <c r="X343" s="71"/>
      <c r="Y343" s="71"/>
      <c r="Z343" s="71"/>
    </row>
    <row r="344" ht="9.75" customHeight="1">
      <c r="A344" s="71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66"/>
      <c r="P344" s="66"/>
      <c r="Q344" s="127"/>
      <c r="R344" s="71"/>
      <c r="S344" s="71"/>
      <c r="T344" s="71"/>
      <c r="U344" s="71"/>
      <c r="V344" s="71"/>
      <c r="W344" s="71"/>
      <c r="X344" s="71"/>
      <c r="Y344" s="71"/>
      <c r="Z344" s="71"/>
    </row>
    <row r="345" ht="9.75" customHeight="1">
      <c r="A345" s="71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66"/>
      <c r="P345" s="66"/>
      <c r="Q345" s="127"/>
      <c r="R345" s="71"/>
      <c r="S345" s="71"/>
      <c r="T345" s="71"/>
      <c r="U345" s="71"/>
      <c r="V345" s="71"/>
      <c r="W345" s="71"/>
      <c r="X345" s="71"/>
      <c r="Y345" s="71"/>
      <c r="Z345" s="71"/>
    </row>
    <row r="346" ht="9.75" customHeight="1">
      <c r="A346" s="71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66"/>
      <c r="P346" s="66"/>
      <c r="Q346" s="127"/>
      <c r="R346" s="71"/>
      <c r="S346" s="71"/>
      <c r="T346" s="71"/>
      <c r="U346" s="71"/>
      <c r="V346" s="71"/>
      <c r="W346" s="71"/>
      <c r="X346" s="71"/>
      <c r="Y346" s="71"/>
      <c r="Z346" s="71"/>
    </row>
    <row r="347" ht="9.75" customHeight="1">
      <c r="A347" s="71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66"/>
      <c r="P347" s="66"/>
      <c r="Q347" s="127"/>
      <c r="R347" s="71"/>
      <c r="S347" s="71"/>
      <c r="T347" s="71"/>
      <c r="U347" s="71"/>
      <c r="V347" s="71"/>
      <c r="W347" s="71"/>
      <c r="X347" s="71"/>
      <c r="Y347" s="71"/>
      <c r="Z347" s="71"/>
    </row>
    <row r="348" ht="9.75" customHeight="1">
      <c r="A348" s="71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66"/>
      <c r="P348" s="66"/>
      <c r="Q348" s="127"/>
      <c r="R348" s="71"/>
      <c r="S348" s="71"/>
      <c r="T348" s="71"/>
      <c r="U348" s="71"/>
      <c r="V348" s="71"/>
      <c r="W348" s="71"/>
      <c r="X348" s="71"/>
      <c r="Y348" s="71"/>
      <c r="Z348" s="71"/>
    </row>
    <row r="349" ht="9.75" customHeight="1">
      <c r="A349" s="71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66"/>
      <c r="P349" s="66"/>
      <c r="Q349" s="127"/>
      <c r="R349" s="71"/>
      <c r="S349" s="71"/>
      <c r="T349" s="71"/>
      <c r="U349" s="71"/>
      <c r="V349" s="71"/>
      <c r="W349" s="71"/>
      <c r="X349" s="71"/>
      <c r="Y349" s="71"/>
      <c r="Z349" s="71"/>
    </row>
    <row r="350" ht="9.75" customHeight="1">
      <c r="A350" s="71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66"/>
      <c r="P350" s="66"/>
      <c r="Q350" s="127"/>
      <c r="R350" s="71"/>
      <c r="S350" s="71"/>
      <c r="T350" s="71"/>
      <c r="U350" s="71"/>
      <c r="V350" s="71"/>
      <c r="W350" s="71"/>
      <c r="X350" s="71"/>
      <c r="Y350" s="71"/>
      <c r="Z350" s="71"/>
    </row>
    <row r="351" ht="9.75" customHeight="1">
      <c r="A351" s="71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66"/>
      <c r="P351" s="66"/>
      <c r="Q351" s="127"/>
      <c r="R351" s="71"/>
      <c r="S351" s="71"/>
      <c r="T351" s="71"/>
      <c r="U351" s="71"/>
      <c r="V351" s="71"/>
      <c r="W351" s="71"/>
      <c r="X351" s="71"/>
      <c r="Y351" s="71"/>
      <c r="Z351" s="71"/>
    </row>
    <row r="352" ht="9.75" customHeight="1">
      <c r="A352" s="71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66"/>
      <c r="P352" s="66"/>
      <c r="Q352" s="127"/>
      <c r="R352" s="71"/>
      <c r="S352" s="71"/>
      <c r="T352" s="71"/>
      <c r="U352" s="71"/>
      <c r="V352" s="71"/>
      <c r="W352" s="71"/>
      <c r="X352" s="71"/>
      <c r="Y352" s="71"/>
      <c r="Z352" s="71"/>
    </row>
    <row r="353" ht="9.75" customHeight="1">
      <c r="A353" s="71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66"/>
      <c r="P353" s="66"/>
      <c r="Q353" s="127"/>
      <c r="R353" s="71"/>
      <c r="S353" s="71"/>
      <c r="T353" s="71"/>
      <c r="U353" s="71"/>
      <c r="V353" s="71"/>
      <c r="W353" s="71"/>
      <c r="X353" s="71"/>
      <c r="Y353" s="71"/>
      <c r="Z353" s="71"/>
    </row>
    <row r="354" ht="9.75" customHeight="1">
      <c r="A354" s="71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66"/>
      <c r="P354" s="66"/>
      <c r="Q354" s="127"/>
      <c r="R354" s="71"/>
      <c r="S354" s="71"/>
      <c r="T354" s="71"/>
      <c r="U354" s="71"/>
      <c r="V354" s="71"/>
      <c r="W354" s="71"/>
      <c r="X354" s="71"/>
      <c r="Y354" s="71"/>
      <c r="Z354" s="71"/>
    </row>
    <row r="355" ht="9.75" customHeight="1">
      <c r="A355" s="71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66"/>
      <c r="P355" s="66"/>
      <c r="Q355" s="127"/>
      <c r="R355" s="71"/>
      <c r="S355" s="71"/>
      <c r="T355" s="71"/>
      <c r="U355" s="71"/>
      <c r="V355" s="71"/>
      <c r="W355" s="71"/>
      <c r="X355" s="71"/>
      <c r="Y355" s="71"/>
      <c r="Z355" s="71"/>
    </row>
    <row r="356" ht="9.75" customHeight="1">
      <c r="A356" s="71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66"/>
      <c r="P356" s="66"/>
      <c r="Q356" s="127"/>
      <c r="R356" s="71"/>
      <c r="S356" s="71"/>
      <c r="T356" s="71"/>
      <c r="U356" s="71"/>
      <c r="V356" s="71"/>
      <c r="W356" s="71"/>
      <c r="X356" s="71"/>
      <c r="Y356" s="71"/>
      <c r="Z356" s="71"/>
    </row>
    <row r="357" ht="9.75" customHeight="1">
      <c r="A357" s="71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66"/>
      <c r="P357" s="66"/>
      <c r="Q357" s="127"/>
      <c r="R357" s="71"/>
      <c r="S357" s="71"/>
      <c r="T357" s="71"/>
      <c r="U357" s="71"/>
      <c r="V357" s="71"/>
      <c r="W357" s="71"/>
      <c r="X357" s="71"/>
      <c r="Y357" s="71"/>
      <c r="Z357" s="71"/>
    </row>
    <row r="358" ht="9.75" customHeight="1">
      <c r="A358" s="71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66"/>
      <c r="P358" s="66"/>
      <c r="Q358" s="127"/>
      <c r="R358" s="71"/>
      <c r="S358" s="71"/>
      <c r="T358" s="71"/>
      <c r="U358" s="71"/>
      <c r="V358" s="71"/>
      <c r="W358" s="71"/>
      <c r="X358" s="71"/>
      <c r="Y358" s="71"/>
      <c r="Z358" s="71"/>
    </row>
    <row r="359" ht="9.75" customHeight="1">
      <c r="A359" s="71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66"/>
      <c r="P359" s="66"/>
      <c r="Q359" s="127"/>
      <c r="R359" s="71"/>
      <c r="S359" s="71"/>
      <c r="T359" s="71"/>
      <c r="U359" s="71"/>
      <c r="V359" s="71"/>
      <c r="W359" s="71"/>
      <c r="X359" s="71"/>
      <c r="Y359" s="71"/>
      <c r="Z359" s="71"/>
    </row>
    <row r="360" ht="9.75" customHeight="1">
      <c r="A360" s="71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66"/>
      <c r="P360" s="66"/>
      <c r="Q360" s="127"/>
      <c r="R360" s="71"/>
      <c r="S360" s="71"/>
      <c r="T360" s="71"/>
      <c r="U360" s="71"/>
      <c r="V360" s="71"/>
      <c r="W360" s="71"/>
      <c r="X360" s="71"/>
      <c r="Y360" s="71"/>
      <c r="Z360" s="71"/>
    </row>
    <row r="361" ht="9.75" customHeight="1">
      <c r="A361" s="71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66"/>
      <c r="P361" s="66"/>
      <c r="Q361" s="127"/>
      <c r="R361" s="71"/>
      <c r="S361" s="71"/>
      <c r="T361" s="71"/>
      <c r="U361" s="71"/>
      <c r="V361" s="71"/>
      <c r="W361" s="71"/>
      <c r="X361" s="71"/>
      <c r="Y361" s="71"/>
      <c r="Z361" s="71"/>
    </row>
    <row r="362" ht="9.75" customHeight="1">
      <c r="A362" s="71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66"/>
      <c r="P362" s="66"/>
      <c r="Q362" s="127"/>
      <c r="R362" s="71"/>
      <c r="S362" s="71"/>
      <c r="T362" s="71"/>
      <c r="U362" s="71"/>
      <c r="V362" s="71"/>
      <c r="W362" s="71"/>
      <c r="X362" s="71"/>
      <c r="Y362" s="71"/>
      <c r="Z362" s="71"/>
    </row>
    <row r="363" ht="9.75" customHeight="1">
      <c r="A363" s="71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66"/>
      <c r="P363" s="66"/>
      <c r="Q363" s="127"/>
      <c r="R363" s="71"/>
      <c r="S363" s="71"/>
      <c r="T363" s="71"/>
      <c r="U363" s="71"/>
      <c r="V363" s="71"/>
      <c r="W363" s="71"/>
      <c r="X363" s="71"/>
      <c r="Y363" s="71"/>
      <c r="Z363" s="71"/>
    </row>
    <row r="364" ht="9.75" customHeight="1">
      <c r="A364" s="71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66"/>
      <c r="P364" s="66"/>
      <c r="Q364" s="127"/>
      <c r="R364" s="71"/>
      <c r="S364" s="71"/>
      <c r="T364" s="71"/>
      <c r="U364" s="71"/>
      <c r="V364" s="71"/>
      <c r="W364" s="71"/>
      <c r="X364" s="71"/>
      <c r="Y364" s="71"/>
      <c r="Z364" s="71"/>
    </row>
    <row r="365" ht="9.75" customHeight="1">
      <c r="A365" s="71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66"/>
      <c r="P365" s="66"/>
      <c r="Q365" s="127"/>
      <c r="R365" s="71"/>
      <c r="S365" s="71"/>
      <c r="T365" s="71"/>
      <c r="U365" s="71"/>
      <c r="V365" s="71"/>
      <c r="W365" s="71"/>
      <c r="X365" s="71"/>
      <c r="Y365" s="71"/>
      <c r="Z365" s="71"/>
    </row>
    <row r="366" ht="9.75" customHeight="1">
      <c r="A366" s="71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66"/>
      <c r="P366" s="66"/>
      <c r="Q366" s="127"/>
      <c r="R366" s="71"/>
      <c r="S366" s="71"/>
      <c r="T366" s="71"/>
      <c r="U366" s="71"/>
      <c r="V366" s="71"/>
      <c r="W366" s="71"/>
      <c r="X366" s="71"/>
      <c r="Y366" s="71"/>
      <c r="Z366" s="71"/>
    </row>
    <row r="367" ht="9.75" customHeight="1">
      <c r="A367" s="71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66"/>
      <c r="P367" s="66"/>
      <c r="Q367" s="127"/>
      <c r="R367" s="71"/>
      <c r="S367" s="71"/>
      <c r="T367" s="71"/>
      <c r="U367" s="71"/>
      <c r="V367" s="71"/>
      <c r="W367" s="71"/>
      <c r="X367" s="71"/>
      <c r="Y367" s="71"/>
      <c r="Z367" s="71"/>
    </row>
    <row r="368" ht="9.75" customHeight="1">
      <c r="A368" s="71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66"/>
      <c r="P368" s="66"/>
      <c r="Q368" s="127"/>
      <c r="R368" s="71"/>
      <c r="S368" s="71"/>
      <c r="T368" s="71"/>
      <c r="U368" s="71"/>
      <c r="V368" s="71"/>
      <c r="W368" s="71"/>
      <c r="X368" s="71"/>
      <c r="Y368" s="71"/>
      <c r="Z368" s="71"/>
    </row>
    <row r="369" ht="9.75" customHeight="1">
      <c r="A369" s="71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66"/>
      <c r="P369" s="66"/>
      <c r="Q369" s="127"/>
      <c r="R369" s="71"/>
      <c r="S369" s="71"/>
      <c r="T369" s="71"/>
      <c r="U369" s="71"/>
      <c r="V369" s="71"/>
      <c r="W369" s="71"/>
      <c r="X369" s="71"/>
      <c r="Y369" s="71"/>
      <c r="Z369" s="71"/>
    </row>
    <row r="370" ht="9.75" customHeight="1">
      <c r="A370" s="71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66"/>
      <c r="P370" s="66"/>
      <c r="Q370" s="127"/>
      <c r="R370" s="71"/>
      <c r="S370" s="71"/>
      <c r="T370" s="71"/>
      <c r="U370" s="71"/>
      <c r="V370" s="71"/>
      <c r="W370" s="71"/>
      <c r="X370" s="71"/>
      <c r="Y370" s="71"/>
      <c r="Z370" s="71"/>
    </row>
    <row r="371" ht="9.75" customHeight="1">
      <c r="A371" s="71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66"/>
      <c r="P371" s="66"/>
      <c r="Q371" s="127"/>
      <c r="R371" s="71"/>
      <c r="S371" s="71"/>
      <c r="T371" s="71"/>
      <c r="U371" s="71"/>
      <c r="V371" s="71"/>
      <c r="W371" s="71"/>
      <c r="X371" s="71"/>
      <c r="Y371" s="71"/>
      <c r="Z371" s="71"/>
    </row>
    <row r="372" ht="9.75" customHeight="1">
      <c r="A372" s="71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66"/>
      <c r="P372" s="66"/>
      <c r="Q372" s="127"/>
      <c r="R372" s="71"/>
      <c r="S372" s="71"/>
      <c r="T372" s="71"/>
      <c r="U372" s="71"/>
      <c r="V372" s="71"/>
      <c r="W372" s="71"/>
      <c r="X372" s="71"/>
      <c r="Y372" s="71"/>
      <c r="Z372" s="71"/>
    </row>
    <row r="373" ht="9.75" customHeight="1">
      <c r="A373" s="71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66"/>
      <c r="P373" s="66"/>
      <c r="Q373" s="127"/>
      <c r="R373" s="71"/>
      <c r="S373" s="71"/>
      <c r="T373" s="71"/>
      <c r="U373" s="71"/>
      <c r="V373" s="71"/>
      <c r="W373" s="71"/>
      <c r="X373" s="71"/>
      <c r="Y373" s="71"/>
      <c r="Z373" s="71"/>
    </row>
    <row r="374" ht="9.75" customHeight="1">
      <c r="A374" s="71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66"/>
      <c r="P374" s="66"/>
      <c r="Q374" s="127"/>
      <c r="R374" s="71"/>
      <c r="S374" s="71"/>
      <c r="T374" s="71"/>
      <c r="U374" s="71"/>
      <c r="V374" s="71"/>
      <c r="W374" s="71"/>
      <c r="X374" s="71"/>
      <c r="Y374" s="71"/>
      <c r="Z374" s="71"/>
    </row>
    <row r="375" ht="9.75" customHeight="1">
      <c r="A375" s="71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66"/>
      <c r="P375" s="66"/>
      <c r="Q375" s="127"/>
      <c r="R375" s="71"/>
      <c r="S375" s="71"/>
      <c r="T375" s="71"/>
      <c r="U375" s="71"/>
      <c r="V375" s="71"/>
      <c r="W375" s="71"/>
      <c r="X375" s="71"/>
      <c r="Y375" s="71"/>
      <c r="Z375" s="71"/>
    </row>
    <row r="376" ht="9.75" customHeight="1">
      <c r="A376" s="71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66"/>
      <c r="P376" s="66"/>
      <c r="Q376" s="127"/>
      <c r="R376" s="71"/>
      <c r="S376" s="71"/>
      <c r="T376" s="71"/>
      <c r="U376" s="71"/>
      <c r="V376" s="71"/>
      <c r="W376" s="71"/>
      <c r="X376" s="71"/>
      <c r="Y376" s="71"/>
      <c r="Z376" s="71"/>
    </row>
    <row r="377" ht="9.75" customHeight="1">
      <c r="A377" s="71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66"/>
      <c r="P377" s="66"/>
      <c r="Q377" s="127"/>
      <c r="R377" s="71"/>
      <c r="S377" s="71"/>
      <c r="T377" s="71"/>
      <c r="U377" s="71"/>
      <c r="V377" s="71"/>
      <c r="W377" s="71"/>
      <c r="X377" s="71"/>
      <c r="Y377" s="71"/>
      <c r="Z377" s="71"/>
    </row>
    <row r="378" ht="9.75" customHeight="1">
      <c r="A378" s="71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66"/>
      <c r="P378" s="66"/>
      <c r="Q378" s="127"/>
      <c r="R378" s="71"/>
      <c r="S378" s="71"/>
      <c r="T378" s="71"/>
      <c r="U378" s="71"/>
      <c r="V378" s="71"/>
      <c r="W378" s="71"/>
      <c r="X378" s="71"/>
      <c r="Y378" s="71"/>
      <c r="Z378" s="71"/>
    </row>
    <row r="379" ht="9.75" customHeight="1">
      <c r="A379" s="71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66"/>
      <c r="P379" s="66"/>
      <c r="Q379" s="127"/>
      <c r="R379" s="71"/>
      <c r="S379" s="71"/>
      <c r="T379" s="71"/>
      <c r="U379" s="71"/>
      <c r="V379" s="71"/>
      <c r="W379" s="71"/>
      <c r="X379" s="71"/>
      <c r="Y379" s="71"/>
      <c r="Z379" s="71"/>
    </row>
    <row r="380" ht="9.75" customHeight="1">
      <c r="A380" s="71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66"/>
      <c r="P380" s="66"/>
      <c r="Q380" s="127"/>
      <c r="R380" s="71"/>
      <c r="S380" s="71"/>
      <c r="T380" s="71"/>
      <c r="U380" s="71"/>
      <c r="V380" s="71"/>
      <c r="W380" s="71"/>
      <c r="X380" s="71"/>
      <c r="Y380" s="71"/>
      <c r="Z380" s="71"/>
    </row>
    <row r="381" ht="9.75" customHeight="1">
      <c r="A381" s="71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66"/>
      <c r="P381" s="66"/>
      <c r="Q381" s="127"/>
      <c r="R381" s="71"/>
      <c r="S381" s="71"/>
      <c r="T381" s="71"/>
      <c r="U381" s="71"/>
      <c r="V381" s="71"/>
      <c r="W381" s="71"/>
      <c r="X381" s="71"/>
      <c r="Y381" s="71"/>
      <c r="Z381" s="71"/>
    </row>
    <row r="382" ht="9.75" customHeight="1">
      <c r="A382" s="71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66"/>
      <c r="P382" s="66"/>
      <c r="Q382" s="127"/>
      <c r="R382" s="71"/>
      <c r="S382" s="71"/>
      <c r="T382" s="71"/>
      <c r="U382" s="71"/>
      <c r="V382" s="71"/>
      <c r="W382" s="71"/>
      <c r="X382" s="71"/>
      <c r="Y382" s="71"/>
      <c r="Z382" s="71"/>
    </row>
    <row r="383" ht="9.75" customHeight="1">
      <c r="A383" s="71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66"/>
      <c r="P383" s="66"/>
      <c r="Q383" s="127"/>
      <c r="R383" s="71"/>
      <c r="S383" s="71"/>
      <c r="T383" s="71"/>
      <c r="U383" s="71"/>
      <c r="V383" s="71"/>
      <c r="W383" s="71"/>
      <c r="X383" s="71"/>
      <c r="Y383" s="71"/>
      <c r="Z383" s="71"/>
    </row>
    <row r="384" ht="9.75" customHeight="1">
      <c r="A384" s="71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66"/>
      <c r="P384" s="66"/>
      <c r="Q384" s="127"/>
      <c r="R384" s="71"/>
      <c r="S384" s="71"/>
      <c r="T384" s="71"/>
      <c r="U384" s="71"/>
      <c r="V384" s="71"/>
      <c r="W384" s="71"/>
      <c r="X384" s="71"/>
      <c r="Y384" s="71"/>
      <c r="Z384" s="71"/>
    </row>
    <row r="385" ht="9.75" customHeight="1">
      <c r="A385" s="71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66"/>
      <c r="P385" s="66"/>
      <c r="Q385" s="127"/>
      <c r="R385" s="71"/>
      <c r="S385" s="71"/>
      <c r="T385" s="71"/>
      <c r="U385" s="71"/>
      <c r="V385" s="71"/>
      <c r="W385" s="71"/>
      <c r="X385" s="71"/>
      <c r="Y385" s="71"/>
      <c r="Z385" s="71"/>
    </row>
    <row r="386" ht="9.75" customHeight="1">
      <c r="A386" s="71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66"/>
      <c r="P386" s="66"/>
      <c r="Q386" s="127"/>
      <c r="R386" s="71"/>
      <c r="S386" s="71"/>
      <c r="T386" s="71"/>
      <c r="U386" s="71"/>
      <c r="V386" s="71"/>
      <c r="W386" s="71"/>
      <c r="X386" s="71"/>
      <c r="Y386" s="71"/>
      <c r="Z386" s="71"/>
    </row>
    <row r="387" ht="9.75" customHeight="1">
      <c r="A387" s="71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66"/>
      <c r="P387" s="66"/>
      <c r="Q387" s="127"/>
      <c r="R387" s="71"/>
      <c r="S387" s="71"/>
      <c r="T387" s="71"/>
      <c r="U387" s="71"/>
      <c r="V387" s="71"/>
      <c r="W387" s="71"/>
      <c r="X387" s="71"/>
      <c r="Y387" s="71"/>
      <c r="Z387" s="71"/>
    </row>
    <row r="388" ht="9.75" customHeight="1">
      <c r="A388" s="71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66"/>
      <c r="P388" s="66"/>
      <c r="Q388" s="127"/>
      <c r="R388" s="71"/>
      <c r="S388" s="71"/>
      <c r="T388" s="71"/>
      <c r="U388" s="71"/>
      <c r="V388" s="71"/>
      <c r="W388" s="71"/>
      <c r="X388" s="71"/>
      <c r="Y388" s="71"/>
      <c r="Z388" s="71"/>
    </row>
    <row r="389" ht="9.75" customHeight="1">
      <c r="A389" s="71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66"/>
      <c r="P389" s="66"/>
      <c r="Q389" s="127"/>
      <c r="R389" s="71"/>
      <c r="S389" s="71"/>
      <c r="T389" s="71"/>
      <c r="U389" s="71"/>
      <c r="V389" s="71"/>
      <c r="W389" s="71"/>
      <c r="X389" s="71"/>
      <c r="Y389" s="71"/>
      <c r="Z389" s="71"/>
    </row>
    <row r="390" ht="9.75" customHeight="1">
      <c r="A390" s="71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66"/>
      <c r="P390" s="66"/>
      <c r="Q390" s="127"/>
      <c r="R390" s="71"/>
      <c r="S390" s="71"/>
      <c r="T390" s="71"/>
      <c r="U390" s="71"/>
      <c r="V390" s="71"/>
      <c r="W390" s="71"/>
      <c r="X390" s="71"/>
      <c r="Y390" s="71"/>
      <c r="Z390" s="71"/>
    </row>
    <row r="391" ht="9.75" customHeight="1">
      <c r="A391" s="71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66"/>
      <c r="P391" s="66"/>
      <c r="Q391" s="127"/>
      <c r="R391" s="71"/>
      <c r="S391" s="71"/>
      <c r="T391" s="71"/>
      <c r="U391" s="71"/>
      <c r="V391" s="71"/>
      <c r="W391" s="71"/>
      <c r="X391" s="71"/>
      <c r="Y391" s="71"/>
      <c r="Z391" s="71"/>
    </row>
    <row r="392" ht="9.75" customHeight="1">
      <c r="A392" s="71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66"/>
      <c r="P392" s="66"/>
      <c r="Q392" s="127"/>
      <c r="R392" s="71"/>
      <c r="S392" s="71"/>
      <c r="T392" s="71"/>
      <c r="U392" s="71"/>
      <c r="V392" s="71"/>
      <c r="W392" s="71"/>
      <c r="X392" s="71"/>
      <c r="Y392" s="71"/>
      <c r="Z392" s="71"/>
    </row>
    <row r="393" ht="9.75" customHeight="1">
      <c r="A393" s="71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66"/>
      <c r="P393" s="66"/>
      <c r="Q393" s="127"/>
      <c r="R393" s="71"/>
      <c r="S393" s="71"/>
      <c r="T393" s="71"/>
      <c r="U393" s="71"/>
      <c r="V393" s="71"/>
      <c r="W393" s="71"/>
      <c r="X393" s="71"/>
      <c r="Y393" s="71"/>
      <c r="Z393" s="71"/>
    </row>
    <row r="394" ht="9.75" customHeight="1">
      <c r="A394" s="71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66"/>
      <c r="P394" s="66"/>
      <c r="Q394" s="127"/>
      <c r="R394" s="71"/>
      <c r="S394" s="71"/>
      <c r="T394" s="71"/>
      <c r="U394" s="71"/>
      <c r="V394" s="71"/>
      <c r="W394" s="71"/>
      <c r="X394" s="71"/>
      <c r="Y394" s="71"/>
      <c r="Z394" s="71"/>
    </row>
    <row r="395" ht="9.75" customHeight="1">
      <c r="A395" s="71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66"/>
      <c r="P395" s="66"/>
      <c r="Q395" s="127"/>
      <c r="R395" s="71"/>
      <c r="S395" s="71"/>
      <c r="T395" s="71"/>
      <c r="U395" s="71"/>
      <c r="V395" s="71"/>
      <c r="W395" s="71"/>
      <c r="X395" s="71"/>
      <c r="Y395" s="71"/>
      <c r="Z395" s="71"/>
    </row>
    <row r="396" ht="9.75" customHeight="1">
      <c r="A396" s="71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66"/>
      <c r="P396" s="66"/>
      <c r="Q396" s="127"/>
      <c r="R396" s="71"/>
      <c r="S396" s="71"/>
      <c r="T396" s="71"/>
      <c r="U396" s="71"/>
      <c r="V396" s="71"/>
      <c r="W396" s="71"/>
      <c r="X396" s="71"/>
      <c r="Y396" s="71"/>
      <c r="Z396" s="71"/>
    </row>
    <row r="397" ht="9.75" customHeight="1">
      <c r="A397" s="71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66"/>
      <c r="P397" s="66"/>
      <c r="Q397" s="127"/>
      <c r="R397" s="71"/>
      <c r="S397" s="71"/>
      <c r="T397" s="71"/>
      <c r="U397" s="71"/>
      <c r="V397" s="71"/>
      <c r="W397" s="71"/>
      <c r="X397" s="71"/>
      <c r="Y397" s="71"/>
      <c r="Z397" s="71"/>
    </row>
    <row r="398" ht="9.75" customHeight="1">
      <c r="A398" s="71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66"/>
      <c r="P398" s="66"/>
      <c r="Q398" s="127"/>
      <c r="R398" s="71"/>
      <c r="S398" s="71"/>
      <c r="T398" s="71"/>
      <c r="U398" s="71"/>
      <c r="V398" s="71"/>
      <c r="W398" s="71"/>
      <c r="X398" s="71"/>
      <c r="Y398" s="71"/>
      <c r="Z398" s="71"/>
    </row>
    <row r="399" ht="9.75" customHeight="1">
      <c r="A399" s="71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66"/>
      <c r="P399" s="66"/>
      <c r="Q399" s="127"/>
      <c r="R399" s="71"/>
      <c r="S399" s="71"/>
      <c r="T399" s="71"/>
      <c r="U399" s="71"/>
      <c r="V399" s="71"/>
      <c r="W399" s="71"/>
      <c r="X399" s="71"/>
      <c r="Y399" s="71"/>
      <c r="Z399" s="71"/>
    </row>
    <row r="400" ht="9.75" customHeight="1">
      <c r="A400" s="71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66"/>
      <c r="P400" s="66"/>
      <c r="Q400" s="127"/>
      <c r="R400" s="71"/>
      <c r="S400" s="71"/>
      <c r="T400" s="71"/>
      <c r="U400" s="71"/>
      <c r="V400" s="71"/>
      <c r="W400" s="71"/>
      <c r="X400" s="71"/>
      <c r="Y400" s="71"/>
      <c r="Z400" s="71"/>
    </row>
    <row r="401" ht="9.75" customHeight="1">
      <c r="A401" s="71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66"/>
      <c r="P401" s="66"/>
      <c r="Q401" s="127"/>
      <c r="R401" s="71"/>
      <c r="S401" s="71"/>
      <c r="T401" s="71"/>
      <c r="U401" s="71"/>
      <c r="V401" s="71"/>
      <c r="W401" s="71"/>
      <c r="X401" s="71"/>
      <c r="Y401" s="71"/>
      <c r="Z401" s="71"/>
    </row>
    <row r="402" ht="9.75" customHeight="1">
      <c r="A402" s="71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66"/>
      <c r="P402" s="66"/>
      <c r="Q402" s="127"/>
      <c r="R402" s="71"/>
      <c r="S402" s="71"/>
      <c r="T402" s="71"/>
      <c r="U402" s="71"/>
      <c r="V402" s="71"/>
      <c r="W402" s="71"/>
      <c r="X402" s="71"/>
      <c r="Y402" s="71"/>
      <c r="Z402" s="71"/>
    </row>
    <row r="403" ht="9.75" customHeight="1">
      <c r="A403" s="71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66"/>
      <c r="P403" s="66"/>
      <c r="Q403" s="127"/>
      <c r="R403" s="71"/>
      <c r="S403" s="71"/>
      <c r="T403" s="71"/>
      <c r="U403" s="71"/>
      <c r="V403" s="71"/>
      <c r="W403" s="71"/>
      <c r="X403" s="71"/>
      <c r="Y403" s="71"/>
      <c r="Z403" s="71"/>
    </row>
    <row r="404" ht="9.75" customHeight="1">
      <c r="A404" s="71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66"/>
      <c r="P404" s="66"/>
      <c r="Q404" s="127"/>
      <c r="R404" s="71"/>
      <c r="S404" s="71"/>
      <c r="T404" s="71"/>
      <c r="U404" s="71"/>
      <c r="V404" s="71"/>
      <c r="W404" s="71"/>
      <c r="X404" s="71"/>
      <c r="Y404" s="71"/>
      <c r="Z404" s="71"/>
    </row>
    <row r="405" ht="9.75" customHeight="1">
      <c r="A405" s="71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66"/>
      <c r="P405" s="66"/>
      <c r="Q405" s="127"/>
      <c r="R405" s="71"/>
      <c r="S405" s="71"/>
      <c r="T405" s="71"/>
      <c r="U405" s="71"/>
      <c r="V405" s="71"/>
      <c r="W405" s="71"/>
      <c r="X405" s="71"/>
      <c r="Y405" s="71"/>
      <c r="Z405" s="71"/>
    </row>
    <row r="406" ht="9.75" customHeight="1">
      <c r="A406" s="71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66"/>
      <c r="P406" s="66"/>
      <c r="Q406" s="127"/>
      <c r="R406" s="71"/>
      <c r="S406" s="71"/>
      <c r="T406" s="71"/>
      <c r="U406" s="71"/>
      <c r="V406" s="71"/>
      <c r="W406" s="71"/>
      <c r="X406" s="71"/>
      <c r="Y406" s="71"/>
      <c r="Z406" s="71"/>
    </row>
    <row r="407" ht="9.75" customHeight="1">
      <c r="A407" s="71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66"/>
      <c r="P407" s="66"/>
      <c r="Q407" s="127"/>
      <c r="R407" s="71"/>
      <c r="S407" s="71"/>
      <c r="T407" s="71"/>
      <c r="U407" s="71"/>
      <c r="V407" s="71"/>
      <c r="W407" s="71"/>
      <c r="X407" s="71"/>
      <c r="Y407" s="71"/>
      <c r="Z407" s="71"/>
    </row>
    <row r="408" ht="9.75" customHeight="1">
      <c r="A408" s="71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66"/>
      <c r="P408" s="66"/>
      <c r="Q408" s="127"/>
      <c r="R408" s="71"/>
      <c r="S408" s="71"/>
      <c r="T408" s="71"/>
      <c r="U408" s="71"/>
      <c r="V408" s="71"/>
      <c r="W408" s="71"/>
      <c r="X408" s="71"/>
      <c r="Y408" s="71"/>
      <c r="Z408" s="71"/>
    </row>
    <row r="409" ht="9.75" customHeight="1">
      <c r="A409" s="71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66"/>
      <c r="P409" s="66"/>
      <c r="Q409" s="127"/>
      <c r="R409" s="71"/>
      <c r="S409" s="71"/>
      <c r="T409" s="71"/>
      <c r="U409" s="71"/>
      <c r="V409" s="71"/>
      <c r="W409" s="71"/>
      <c r="X409" s="71"/>
      <c r="Y409" s="71"/>
      <c r="Z409" s="71"/>
    </row>
    <row r="410" ht="9.75" customHeight="1">
      <c r="A410" s="71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66"/>
      <c r="P410" s="66"/>
      <c r="Q410" s="127"/>
      <c r="R410" s="71"/>
      <c r="S410" s="71"/>
      <c r="T410" s="71"/>
      <c r="U410" s="71"/>
      <c r="V410" s="71"/>
      <c r="W410" s="71"/>
      <c r="X410" s="71"/>
      <c r="Y410" s="71"/>
      <c r="Z410" s="71"/>
    </row>
    <row r="411" ht="9.75" customHeight="1">
      <c r="A411" s="71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66"/>
      <c r="P411" s="66"/>
      <c r="Q411" s="127"/>
      <c r="R411" s="71"/>
      <c r="S411" s="71"/>
      <c r="T411" s="71"/>
      <c r="U411" s="71"/>
      <c r="V411" s="71"/>
      <c r="W411" s="71"/>
      <c r="X411" s="71"/>
      <c r="Y411" s="71"/>
      <c r="Z411" s="71"/>
    </row>
    <row r="412" ht="9.75" customHeight="1">
      <c r="A412" s="71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66"/>
      <c r="P412" s="66"/>
      <c r="Q412" s="127"/>
      <c r="R412" s="71"/>
      <c r="S412" s="71"/>
      <c r="T412" s="71"/>
      <c r="U412" s="71"/>
      <c r="V412" s="71"/>
      <c r="W412" s="71"/>
      <c r="X412" s="71"/>
      <c r="Y412" s="71"/>
      <c r="Z412" s="71"/>
    </row>
    <row r="413" ht="9.75" customHeight="1">
      <c r="A413" s="71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66"/>
      <c r="P413" s="66"/>
      <c r="Q413" s="127"/>
      <c r="R413" s="71"/>
      <c r="S413" s="71"/>
      <c r="T413" s="71"/>
      <c r="U413" s="71"/>
      <c r="V413" s="71"/>
      <c r="W413" s="71"/>
      <c r="X413" s="71"/>
      <c r="Y413" s="71"/>
      <c r="Z413" s="71"/>
    </row>
    <row r="414" ht="9.75" customHeight="1">
      <c r="A414" s="71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66"/>
      <c r="P414" s="66"/>
      <c r="Q414" s="127"/>
      <c r="R414" s="71"/>
      <c r="S414" s="71"/>
      <c r="T414" s="71"/>
      <c r="U414" s="71"/>
      <c r="V414" s="71"/>
      <c r="W414" s="71"/>
      <c r="X414" s="71"/>
      <c r="Y414" s="71"/>
      <c r="Z414" s="71"/>
    </row>
    <row r="415" ht="9.75" customHeight="1">
      <c r="A415" s="71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66"/>
      <c r="P415" s="66"/>
      <c r="Q415" s="127"/>
      <c r="R415" s="71"/>
      <c r="S415" s="71"/>
      <c r="T415" s="71"/>
      <c r="U415" s="71"/>
      <c r="V415" s="71"/>
      <c r="W415" s="71"/>
      <c r="X415" s="71"/>
      <c r="Y415" s="71"/>
      <c r="Z415" s="71"/>
    </row>
    <row r="416" ht="9.75" customHeight="1">
      <c r="A416" s="71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66"/>
      <c r="P416" s="66"/>
      <c r="Q416" s="127"/>
      <c r="R416" s="71"/>
      <c r="S416" s="71"/>
      <c r="T416" s="71"/>
      <c r="U416" s="71"/>
      <c r="V416" s="71"/>
      <c r="W416" s="71"/>
      <c r="X416" s="71"/>
      <c r="Y416" s="71"/>
      <c r="Z416" s="71"/>
    </row>
    <row r="417" ht="9.75" customHeight="1">
      <c r="A417" s="71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66"/>
      <c r="P417" s="66"/>
      <c r="Q417" s="127"/>
      <c r="R417" s="71"/>
      <c r="S417" s="71"/>
      <c r="T417" s="71"/>
      <c r="U417" s="71"/>
      <c r="V417" s="71"/>
      <c r="W417" s="71"/>
      <c r="X417" s="71"/>
      <c r="Y417" s="71"/>
      <c r="Z417" s="71"/>
    </row>
    <row r="418" ht="9.75" customHeight="1">
      <c r="A418" s="71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66"/>
      <c r="P418" s="66"/>
      <c r="Q418" s="127"/>
      <c r="R418" s="71"/>
      <c r="S418" s="71"/>
      <c r="T418" s="71"/>
      <c r="U418" s="71"/>
      <c r="V418" s="71"/>
      <c r="W418" s="71"/>
      <c r="X418" s="71"/>
      <c r="Y418" s="71"/>
      <c r="Z418" s="71"/>
    </row>
    <row r="419" ht="9.75" customHeight="1">
      <c r="A419" s="71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66"/>
      <c r="P419" s="66"/>
      <c r="Q419" s="127"/>
      <c r="R419" s="71"/>
      <c r="S419" s="71"/>
      <c r="T419" s="71"/>
      <c r="U419" s="71"/>
      <c r="V419" s="71"/>
      <c r="W419" s="71"/>
      <c r="X419" s="71"/>
      <c r="Y419" s="71"/>
      <c r="Z419" s="71"/>
    </row>
    <row r="420" ht="9.75" customHeight="1">
      <c r="A420" s="71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66"/>
      <c r="P420" s="66"/>
      <c r="Q420" s="127"/>
      <c r="R420" s="71"/>
      <c r="S420" s="71"/>
      <c r="T420" s="71"/>
      <c r="U420" s="71"/>
      <c r="V420" s="71"/>
      <c r="W420" s="71"/>
      <c r="X420" s="71"/>
      <c r="Y420" s="71"/>
      <c r="Z420" s="71"/>
    </row>
    <row r="421" ht="9.75" customHeight="1">
      <c r="A421" s="71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66"/>
      <c r="P421" s="66"/>
      <c r="Q421" s="127"/>
      <c r="R421" s="71"/>
      <c r="S421" s="71"/>
      <c r="T421" s="71"/>
      <c r="U421" s="71"/>
      <c r="V421" s="71"/>
      <c r="W421" s="71"/>
      <c r="X421" s="71"/>
      <c r="Y421" s="71"/>
      <c r="Z421" s="71"/>
    </row>
    <row r="422" ht="9.75" customHeight="1">
      <c r="A422" s="71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66"/>
      <c r="P422" s="66"/>
      <c r="Q422" s="127"/>
      <c r="R422" s="71"/>
      <c r="S422" s="71"/>
      <c r="T422" s="71"/>
      <c r="U422" s="71"/>
      <c r="V422" s="71"/>
      <c r="W422" s="71"/>
      <c r="X422" s="71"/>
      <c r="Y422" s="71"/>
      <c r="Z422" s="71"/>
    </row>
    <row r="423" ht="9.75" customHeight="1">
      <c r="A423" s="71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66"/>
      <c r="P423" s="66"/>
      <c r="Q423" s="127"/>
      <c r="R423" s="71"/>
      <c r="S423" s="71"/>
      <c r="T423" s="71"/>
      <c r="U423" s="71"/>
      <c r="V423" s="71"/>
      <c r="W423" s="71"/>
      <c r="X423" s="71"/>
      <c r="Y423" s="71"/>
      <c r="Z423" s="71"/>
    </row>
    <row r="424" ht="9.75" customHeight="1">
      <c r="A424" s="71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66"/>
      <c r="P424" s="66"/>
      <c r="Q424" s="127"/>
      <c r="R424" s="71"/>
      <c r="S424" s="71"/>
      <c r="T424" s="71"/>
      <c r="U424" s="71"/>
      <c r="V424" s="71"/>
      <c r="W424" s="71"/>
      <c r="X424" s="71"/>
      <c r="Y424" s="71"/>
      <c r="Z424" s="71"/>
    </row>
    <row r="425" ht="9.75" customHeight="1">
      <c r="A425" s="71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66"/>
      <c r="P425" s="66"/>
      <c r="Q425" s="127"/>
      <c r="R425" s="71"/>
      <c r="S425" s="71"/>
      <c r="T425" s="71"/>
      <c r="U425" s="71"/>
      <c r="V425" s="71"/>
      <c r="W425" s="71"/>
      <c r="X425" s="71"/>
      <c r="Y425" s="71"/>
      <c r="Z425" s="71"/>
    </row>
    <row r="426" ht="9.75" customHeight="1">
      <c r="A426" s="71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66"/>
      <c r="P426" s="66"/>
      <c r="Q426" s="127"/>
      <c r="R426" s="71"/>
      <c r="S426" s="71"/>
      <c r="T426" s="71"/>
      <c r="U426" s="71"/>
      <c r="V426" s="71"/>
      <c r="W426" s="71"/>
      <c r="X426" s="71"/>
      <c r="Y426" s="71"/>
      <c r="Z426" s="71"/>
    </row>
    <row r="427" ht="9.75" customHeight="1">
      <c r="A427" s="71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66"/>
      <c r="P427" s="66"/>
      <c r="Q427" s="127"/>
      <c r="R427" s="71"/>
      <c r="S427" s="71"/>
      <c r="T427" s="71"/>
      <c r="U427" s="71"/>
      <c r="V427" s="71"/>
      <c r="W427" s="71"/>
      <c r="X427" s="71"/>
      <c r="Y427" s="71"/>
      <c r="Z427" s="71"/>
    </row>
    <row r="428" ht="9.75" customHeight="1">
      <c r="A428" s="71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66"/>
      <c r="P428" s="66"/>
      <c r="Q428" s="127"/>
      <c r="R428" s="71"/>
      <c r="S428" s="71"/>
      <c r="T428" s="71"/>
      <c r="U428" s="71"/>
      <c r="V428" s="71"/>
      <c r="W428" s="71"/>
      <c r="X428" s="71"/>
      <c r="Y428" s="71"/>
      <c r="Z428" s="71"/>
    </row>
    <row r="429" ht="9.75" customHeight="1">
      <c r="A429" s="71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66"/>
      <c r="P429" s="66"/>
      <c r="Q429" s="127"/>
      <c r="R429" s="71"/>
      <c r="S429" s="71"/>
      <c r="T429" s="71"/>
      <c r="U429" s="71"/>
      <c r="V429" s="71"/>
      <c r="W429" s="71"/>
      <c r="X429" s="71"/>
      <c r="Y429" s="71"/>
      <c r="Z429" s="71"/>
    </row>
    <row r="430" ht="9.75" customHeight="1">
      <c r="A430" s="71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66"/>
      <c r="P430" s="66"/>
      <c r="Q430" s="127"/>
      <c r="R430" s="71"/>
      <c r="S430" s="71"/>
      <c r="T430" s="71"/>
      <c r="U430" s="71"/>
      <c r="V430" s="71"/>
      <c r="W430" s="71"/>
      <c r="X430" s="71"/>
      <c r="Y430" s="71"/>
      <c r="Z430" s="71"/>
    </row>
    <row r="431" ht="9.75" customHeight="1">
      <c r="A431" s="71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66"/>
      <c r="P431" s="66"/>
      <c r="Q431" s="127"/>
      <c r="R431" s="71"/>
      <c r="S431" s="71"/>
      <c r="T431" s="71"/>
      <c r="U431" s="71"/>
      <c r="V431" s="71"/>
      <c r="W431" s="71"/>
      <c r="X431" s="71"/>
      <c r="Y431" s="71"/>
      <c r="Z431" s="71"/>
    </row>
    <row r="432" ht="9.75" customHeight="1">
      <c r="A432" s="71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66"/>
      <c r="P432" s="66"/>
      <c r="Q432" s="127"/>
      <c r="R432" s="71"/>
      <c r="S432" s="71"/>
      <c r="T432" s="71"/>
      <c r="U432" s="71"/>
      <c r="V432" s="71"/>
      <c r="W432" s="71"/>
      <c r="X432" s="71"/>
      <c r="Y432" s="71"/>
      <c r="Z432" s="71"/>
    </row>
    <row r="433" ht="9.75" customHeight="1">
      <c r="A433" s="71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66"/>
      <c r="P433" s="66"/>
      <c r="Q433" s="127"/>
      <c r="R433" s="71"/>
      <c r="S433" s="71"/>
      <c r="T433" s="71"/>
      <c r="U433" s="71"/>
      <c r="V433" s="71"/>
      <c r="W433" s="71"/>
      <c r="X433" s="71"/>
      <c r="Y433" s="71"/>
      <c r="Z433" s="71"/>
    </row>
    <row r="434" ht="9.75" customHeight="1">
      <c r="A434" s="71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66"/>
      <c r="P434" s="66"/>
      <c r="Q434" s="127"/>
      <c r="R434" s="71"/>
      <c r="S434" s="71"/>
      <c r="T434" s="71"/>
      <c r="U434" s="71"/>
      <c r="V434" s="71"/>
      <c r="W434" s="71"/>
      <c r="X434" s="71"/>
      <c r="Y434" s="71"/>
      <c r="Z434" s="71"/>
    </row>
    <row r="435" ht="9.75" customHeight="1">
      <c r="A435" s="71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66"/>
      <c r="P435" s="66"/>
      <c r="Q435" s="127"/>
      <c r="R435" s="71"/>
      <c r="S435" s="71"/>
      <c r="T435" s="71"/>
      <c r="U435" s="71"/>
      <c r="V435" s="71"/>
      <c r="W435" s="71"/>
      <c r="X435" s="71"/>
      <c r="Y435" s="71"/>
      <c r="Z435" s="71"/>
    </row>
    <row r="436" ht="9.75" customHeight="1">
      <c r="A436" s="71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66"/>
      <c r="P436" s="66"/>
      <c r="Q436" s="127"/>
      <c r="R436" s="71"/>
      <c r="S436" s="71"/>
      <c r="T436" s="71"/>
      <c r="U436" s="71"/>
      <c r="V436" s="71"/>
      <c r="W436" s="71"/>
      <c r="X436" s="71"/>
      <c r="Y436" s="71"/>
      <c r="Z436" s="71"/>
    </row>
    <row r="437" ht="9.75" customHeight="1">
      <c r="A437" s="71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66"/>
      <c r="P437" s="66"/>
      <c r="Q437" s="127"/>
      <c r="R437" s="71"/>
      <c r="S437" s="71"/>
      <c r="T437" s="71"/>
      <c r="U437" s="71"/>
      <c r="V437" s="71"/>
      <c r="W437" s="71"/>
      <c r="X437" s="71"/>
      <c r="Y437" s="71"/>
      <c r="Z437" s="71"/>
    </row>
    <row r="438" ht="9.75" customHeight="1">
      <c r="A438" s="71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66"/>
      <c r="P438" s="66"/>
      <c r="Q438" s="127"/>
      <c r="R438" s="71"/>
      <c r="S438" s="71"/>
      <c r="T438" s="71"/>
      <c r="U438" s="71"/>
      <c r="V438" s="71"/>
      <c r="W438" s="71"/>
      <c r="X438" s="71"/>
      <c r="Y438" s="71"/>
      <c r="Z438" s="71"/>
    </row>
    <row r="439" ht="9.75" customHeight="1">
      <c r="A439" s="71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66"/>
      <c r="P439" s="66"/>
      <c r="Q439" s="127"/>
      <c r="R439" s="71"/>
      <c r="S439" s="71"/>
      <c r="T439" s="71"/>
      <c r="U439" s="71"/>
      <c r="V439" s="71"/>
      <c r="W439" s="71"/>
      <c r="X439" s="71"/>
      <c r="Y439" s="71"/>
      <c r="Z439" s="71"/>
    </row>
    <row r="440" ht="9.75" customHeight="1">
      <c r="A440" s="71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66"/>
      <c r="P440" s="66"/>
      <c r="Q440" s="127"/>
      <c r="R440" s="71"/>
      <c r="S440" s="71"/>
      <c r="T440" s="71"/>
      <c r="U440" s="71"/>
      <c r="V440" s="71"/>
      <c r="W440" s="71"/>
      <c r="X440" s="71"/>
      <c r="Y440" s="71"/>
      <c r="Z440" s="71"/>
    </row>
    <row r="441" ht="9.75" customHeight="1">
      <c r="A441" s="71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66"/>
      <c r="P441" s="66"/>
      <c r="Q441" s="127"/>
      <c r="R441" s="71"/>
      <c r="S441" s="71"/>
      <c r="T441" s="71"/>
      <c r="U441" s="71"/>
      <c r="V441" s="71"/>
      <c r="W441" s="71"/>
      <c r="X441" s="71"/>
      <c r="Y441" s="71"/>
      <c r="Z441" s="71"/>
    </row>
    <row r="442" ht="9.75" customHeight="1">
      <c r="A442" s="71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66"/>
      <c r="P442" s="66"/>
      <c r="Q442" s="127"/>
      <c r="R442" s="71"/>
      <c r="S442" s="71"/>
      <c r="T442" s="71"/>
      <c r="U442" s="71"/>
      <c r="V442" s="71"/>
      <c r="W442" s="71"/>
      <c r="X442" s="71"/>
      <c r="Y442" s="71"/>
      <c r="Z442" s="71"/>
    </row>
    <row r="443" ht="9.75" customHeight="1">
      <c r="A443" s="71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66"/>
      <c r="P443" s="66"/>
      <c r="Q443" s="127"/>
      <c r="R443" s="71"/>
      <c r="S443" s="71"/>
      <c r="T443" s="71"/>
      <c r="U443" s="71"/>
      <c r="V443" s="71"/>
      <c r="W443" s="71"/>
      <c r="X443" s="71"/>
      <c r="Y443" s="71"/>
      <c r="Z443" s="71"/>
    </row>
    <row r="444" ht="9.75" customHeight="1">
      <c r="A444" s="71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66"/>
      <c r="P444" s="66"/>
      <c r="Q444" s="127"/>
      <c r="R444" s="71"/>
      <c r="S444" s="71"/>
      <c r="T444" s="71"/>
      <c r="U444" s="71"/>
      <c r="V444" s="71"/>
      <c r="W444" s="71"/>
      <c r="X444" s="71"/>
      <c r="Y444" s="71"/>
      <c r="Z444" s="71"/>
    </row>
    <row r="445" ht="9.75" customHeight="1">
      <c r="A445" s="71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66"/>
      <c r="P445" s="66"/>
      <c r="Q445" s="127"/>
      <c r="R445" s="71"/>
      <c r="S445" s="71"/>
      <c r="T445" s="71"/>
      <c r="U445" s="71"/>
      <c r="V445" s="71"/>
      <c r="W445" s="71"/>
      <c r="X445" s="71"/>
      <c r="Y445" s="71"/>
      <c r="Z445" s="71"/>
    </row>
    <row r="446" ht="9.75" customHeight="1">
      <c r="A446" s="71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66"/>
      <c r="P446" s="66"/>
      <c r="Q446" s="127"/>
      <c r="R446" s="71"/>
      <c r="S446" s="71"/>
      <c r="T446" s="71"/>
      <c r="U446" s="71"/>
      <c r="V446" s="71"/>
      <c r="W446" s="71"/>
      <c r="X446" s="71"/>
      <c r="Y446" s="71"/>
      <c r="Z446" s="71"/>
    </row>
    <row r="447" ht="9.75" customHeight="1">
      <c r="A447" s="71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66"/>
      <c r="P447" s="66"/>
      <c r="Q447" s="127"/>
      <c r="R447" s="71"/>
      <c r="S447" s="71"/>
      <c r="T447" s="71"/>
      <c r="U447" s="71"/>
      <c r="V447" s="71"/>
      <c r="W447" s="71"/>
      <c r="X447" s="71"/>
      <c r="Y447" s="71"/>
      <c r="Z447" s="71"/>
    </row>
    <row r="448" ht="9.75" customHeight="1">
      <c r="A448" s="71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66"/>
      <c r="P448" s="66"/>
      <c r="Q448" s="127"/>
      <c r="R448" s="71"/>
      <c r="S448" s="71"/>
      <c r="T448" s="71"/>
      <c r="U448" s="71"/>
      <c r="V448" s="71"/>
      <c r="W448" s="71"/>
      <c r="X448" s="71"/>
      <c r="Y448" s="71"/>
      <c r="Z448" s="71"/>
    </row>
    <row r="449" ht="9.75" customHeight="1">
      <c r="A449" s="71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66"/>
      <c r="P449" s="66"/>
      <c r="Q449" s="127"/>
      <c r="R449" s="71"/>
      <c r="S449" s="71"/>
      <c r="T449" s="71"/>
      <c r="U449" s="71"/>
      <c r="V449" s="71"/>
      <c r="W449" s="71"/>
      <c r="X449" s="71"/>
      <c r="Y449" s="71"/>
      <c r="Z449" s="71"/>
    </row>
    <row r="450" ht="9.75" customHeight="1">
      <c r="A450" s="71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66"/>
      <c r="P450" s="66"/>
      <c r="Q450" s="127"/>
      <c r="R450" s="71"/>
      <c r="S450" s="71"/>
      <c r="T450" s="71"/>
      <c r="U450" s="71"/>
      <c r="V450" s="71"/>
      <c r="W450" s="71"/>
      <c r="X450" s="71"/>
      <c r="Y450" s="71"/>
      <c r="Z450" s="71"/>
    </row>
    <row r="451" ht="9.75" customHeight="1">
      <c r="A451" s="71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66"/>
      <c r="P451" s="66"/>
      <c r="Q451" s="127"/>
      <c r="R451" s="71"/>
      <c r="S451" s="71"/>
      <c r="T451" s="71"/>
      <c r="U451" s="71"/>
      <c r="V451" s="71"/>
      <c r="W451" s="71"/>
      <c r="X451" s="71"/>
      <c r="Y451" s="71"/>
      <c r="Z451" s="71"/>
    </row>
    <row r="452" ht="9.75" customHeight="1">
      <c r="A452" s="71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66"/>
      <c r="P452" s="66"/>
      <c r="Q452" s="127"/>
      <c r="R452" s="71"/>
      <c r="S452" s="71"/>
      <c r="T452" s="71"/>
      <c r="U452" s="71"/>
      <c r="V452" s="71"/>
      <c r="W452" s="71"/>
      <c r="X452" s="71"/>
      <c r="Y452" s="71"/>
      <c r="Z452" s="71"/>
    </row>
    <row r="453" ht="9.75" customHeight="1">
      <c r="A453" s="71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66"/>
      <c r="P453" s="66"/>
      <c r="Q453" s="127"/>
      <c r="R453" s="71"/>
      <c r="S453" s="71"/>
      <c r="T453" s="71"/>
      <c r="U453" s="71"/>
      <c r="V453" s="71"/>
      <c r="W453" s="71"/>
      <c r="X453" s="71"/>
      <c r="Y453" s="71"/>
      <c r="Z453" s="71"/>
    </row>
    <row r="454" ht="9.75" customHeight="1">
      <c r="A454" s="71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66"/>
      <c r="P454" s="66"/>
      <c r="Q454" s="127"/>
      <c r="R454" s="71"/>
      <c r="S454" s="71"/>
      <c r="T454" s="71"/>
      <c r="U454" s="71"/>
      <c r="V454" s="71"/>
      <c r="W454" s="71"/>
      <c r="X454" s="71"/>
      <c r="Y454" s="71"/>
      <c r="Z454" s="71"/>
    </row>
    <row r="455" ht="9.75" customHeight="1">
      <c r="A455" s="71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66"/>
      <c r="P455" s="66"/>
      <c r="Q455" s="127"/>
      <c r="R455" s="71"/>
      <c r="S455" s="71"/>
      <c r="T455" s="71"/>
      <c r="U455" s="71"/>
      <c r="V455" s="71"/>
      <c r="W455" s="71"/>
      <c r="X455" s="71"/>
      <c r="Y455" s="71"/>
      <c r="Z455" s="71"/>
    </row>
    <row r="456" ht="9.75" customHeight="1">
      <c r="A456" s="71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66"/>
      <c r="P456" s="66"/>
      <c r="Q456" s="127"/>
      <c r="R456" s="71"/>
      <c r="S456" s="71"/>
      <c r="T456" s="71"/>
      <c r="U456" s="71"/>
      <c r="V456" s="71"/>
      <c r="W456" s="71"/>
      <c r="X456" s="71"/>
      <c r="Y456" s="71"/>
      <c r="Z456" s="71"/>
    </row>
    <row r="457" ht="9.75" customHeight="1">
      <c r="A457" s="71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66"/>
      <c r="P457" s="66"/>
      <c r="Q457" s="127"/>
      <c r="R457" s="71"/>
      <c r="S457" s="71"/>
      <c r="T457" s="71"/>
      <c r="U457" s="71"/>
      <c r="V457" s="71"/>
      <c r="W457" s="71"/>
      <c r="X457" s="71"/>
      <c r="Y457" s="71"/>
      <c r="Z457" s="71"/>
    </row>
    <row r="458" ht="9.75" customHeight="1">
      <c r="A458" s="71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66"/>
      <c r="P458" s="66"/>
      <c r="Q458" s="127"/>
      <c r="R458" s="71"/>
      <c r="S458" s="71"/>
      <c r="T458" s="71"/>
      <c r="U458" s="71"/>
      <c r="V458" s="71"/>
      <c r="W458" s="71"/>
      <c r="X458" s="71"/>
      <c r="Y458" s="71"/>
      <c r="Z458" s="71"/>
    </row>
    <row r="459" ht="9.75" customHeight="1">
      <c r="A459" s="71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66"/>
      <c r="P459" s="66"/>
      <c r="Q459" s="127"/>
      <c r="R459" s="71"/>
      <c r="S459" s="71"/>
      <c r="T459" s="71"/>
      <c r="U459" s="71"/>
      <c r="V459" s="71"/>
      <c r="W459" s="71"/>
      <c r="X459" s="71"/>
      <c r="Y459" s="71"/>
      <c r="Z459" s="71"/>
    </row>
    <row r="460" ht="9.75" customHeight="1">
      <c r="A460" s="71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66"/>
      <c r="P460" s="66"/>
      <c r="Q460" s="127"/>
      <c r="R460" s="71"/>
      <c r="S460" s="71"/>
      <c r="T460" s="71"/>
      <c r="U460" s="71"/>
      <c r="V460" s="71"/>
      <c r="W460" s="71"/>
      <c r="X460" s="71"/>
      <c r="Y460" s="71"/>
      <c r="Z460" s="71"/>
    </row>
    <row r="461" ht="9.75" customHeight="1">
      <c r="A461" s="71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66"/>
      <c r="P461" s="66"/>
      <c r="Q461" s="127"/>
      <c r="R461" s="71"/>
      <c r="S461" s="71"/>
      <c r="T461" s="71"/>
      <c r="U461" s="71"/>
      <c r="V461" s="71"/>
      <c r="W461" s="71"/>
      <c r="X461" s="71"/>
      <c r="Y461" s="71"/>
      <c r="Z461" s="71"/>
    </row>
    <row r="462" ht="9.75" customHeight="1">
      <c r="A462" s="71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66"/>
      <c r="P462" s="66"/>
      <c r="Q462" s="127"/>
      <c r="R462" s="71"/>
      <c r="S462" s="71"/>
      <c r="T462" s="71"/>
      <c r="U462" s="71"/>
      <c r="V462" s="71"/>
      <c r="W462" s="71"/>
      <c r="X462" s="71"/>
      <c r="Y462" s="71"/>
      <c r="Z462" s="71"/>
    </row>
    <row r="463" ht="9.75" customHeight="1">
      <c r="A463" s="71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66"/>
      <c r="P463" s="66"/>
      <c r="Q463" s="127"/>
      <c r="R463" s="71"/>
      <c r="S463" s="71"/>
      <c r="T463" s="71"/>
      <c r="U463" s="71"/>
      <c r="V463" s="71"/>
      <c r="W463" s="71"/>
      <c r="X463" s="71"/>
      <c r="Y463" s="71"/>
      <c r="Z463" s="71"/>
    </row>
    <row r="464" ht="9.75" customHeight="1">
      <c r="A464" s="71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66"/>
      <c r="P464" s="66"/>
      <c r="Q464" s="127"/>
      <c r="R464" s="71"/>
      <c r="S464" s="71"/>
      <c r="T464" s="71"/>
      <c r="U464" s="71"/>
      <c r="V464" s="71"/>
      <c r="W464" s="71"/>
      <c r="X464" s="71"/>
      <c r="Y464" s="71"/>
      <c r="Z464" s="71"/>
    </row>
    <row r="465" ht="9.75" customHeight="1">
      <c r="A465" s="71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66"/>
      <c r="P465" s="66"/>
      <c r="Q465" s="127"/>
      <c r="R465" s="71"/>
      <c r="S465" s="71"/>
      <c r="T465" s="71"/>
      <c r="U465" s="71"/>
      <c r="V465" s="71"/>
      <c r="W465" s="71"/>
      <c r="X465" s="71"/>
      <c r="Y465" s="71"/>
      <c r="Z465" s="71"/>
    </row>
    <row r="466" ht="9.75" customHeight="1">
      <c r="A466" s="71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66"/>
      <c r="P466" s="66"/>
      <c r="Q466" s="127"/>
      <c r="R466" s="71"/>
      <c r="S466" s="71"/>
      <c r="T466" s="71"/>
      <c r="U466" s="71"/>
      <c r="V466" s="71"/>
      <c r="W466" s="71"/>
      <c r="X466" s="71"/>
      <c r="Y466" s="71"/>
      <c r="Z466" s="71"/>
    </row>
    <row r="467" ht="9.75" customHeight="1">
      <c r="A467" s="71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66"/>
      <c r="P467" s="66"/>
      <c r="Q467" s="127"/>
      <c r="R467" s="71"/>
      <c r="S467" s="71"/>
      <c r="T467" s="71"/>
      <c r="U467" s="71"/>
      <c r="V467" s="71"/>
      <c r="W467" s="71"/>
      <c r="X467" s="71"/>
      <c r="Y467" s="71"/>
      <c r="Z467" s="71"/>
    </row>
    <row r="468" ht="9.75" customHeight="1">
      <c r="A468" s="71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66"/>
      <c r="P468" s="66"/>
      <c r="Q468" s="127"/>
      <c r="R468" s="71"/>
      <c r="S468" s="71"/>
      <c r="T468" s="71"/>
      <c r="U468" s="71"/>
      <c r="V468" s="71"/>
      <c r="W468" s="71"/>
      <c r="X468" s="71"/>
      <c r="Y468" s="71"/>
      <c r="Z468" s="71"/>
    </row>
    <row r="469" ht="9.75" customHeight="1">
      <c r="A469" s="71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66"/>
      <c r="P469" s="66"/>
      <c r="Q469" s="127"/>
      <c r="R469" s="71"/>
      <c r="S469" s="71"/>
      <c r="T469" s="71"/>
      <c r="U469" s="71"/>
      <c r="V469" s="71"/>
      <c r="W469" s="71"/>
      <c r="X469" s="71"/>
      <c r="Y469" s="71"/>
      <c r="Z469" s="71"/>
    </row>
    <row r="470" ht="9.75" customHeight="1">
      <c r="A470" s="71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66"/>
      <c r="P470" s="66"/>
      <c r="Q470" s="127"/>
      <c r="R470" s="71"/>
      <c r="S470" s="71"/>
      <c r="T470" s="71"/>
      <c r="U470" s="71"/>
      <c r="V470" s="71"/>
      <c r="W470" s="71"/>
      <c r="X470" s="71"/>
      <c r="Y470" s="71"/>
      <c r="Z470" s="71"/>
    </row>
    <row r="471" ht="9.75" customHeight="1">
      <c r="A471" s="71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66"/>
      <c r="P471" s="66"/>
      <c r="Q471" s="127"/>
      <c r="R471" s="71"/>
      <c r="S471" s="71"/>
      <c r="T471" s="71"/>
      <c r="U471" s="71"/>
      <c r="V471" s="71"/>
      <c r="W471" s="71"/>
      <c r="X471" s="71"/>
      <c r="Y471" s="71"/>
      <c r="Z471" s="71"/>
    </row>
    <row r="472" ht="9.75" customHeight="1">
      <c r="A472" s="71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66"/>
      <c r="P472" s="66"/>
      <c r="Q472" s="127"/>
      <c r="R472" s="71"/>
      <c r="S472" s="71"/>
      <c r="T472" s="71"/>
      <c r="U472" s="71"/>
      <c r="V472" s="71"/>
      <c r="W472" s="71"/>
      <c r="X472" s="71"/>
      <c r="Y472" s="71"/>
      <c r="Z472" s="71"/>
    </row>
    <row r="473" ht="9.75" customHeight="1">
      <c r="A473" s="71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66"/>
      <c r="P473" s="66"/>
      <c r="Q473" s="127"/>
      <c r="R473" s="71"/>
      <c r="S473" s="71"/>
      <c r="T473" s="71"/>
      <c r="U473" s="71"/>
      <c r="V473" s="71"/>
      <c r="W473" s="71"/>
      <c r="X473" s="71"/>
      <c r="Y473" s="71"/>
      <c r="Z473" s="71"/>
    </row>
    <row r="474" ht="9.75" customHeight="1">
      <c r="A474" s="71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66"/>
      <c r="P474" s="66"/>
      <c r="Q474" s="127"/>
      <c r="R474" s="71"/>
      <c r="S474" s="71"/>
      <c r="T474" s="71"/>
      <c r="U474" s="71"/>
      <c r="V474" s="71"/>
      <c r="W474" s="71"/>
      <c r="X474" s="71"/>
      <c r="Y474" s="71"/>
      <c r="Z474" s="71"/>
    </row>
    <row r="475" ht="9.75" customHeight="1">
      <c r="A475" s="71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66"/>
      <c r="P475" s="66"/>
      <c r="Q475" s="127"/>
      <c r="R475" s="71"/>
      <c r="S475" s="71"/>
      <c r="T475" s="71"/>
      <c r="U475" s="71"/>
      <c r="V475" s="71"/>
      <c r="W475" s="71"/>
      <c r="X475" s="71"/>
      <c r="Y475" s="71"/>
      <c r="Z475" s="71"/>
    </row>
    <row r="476" ht="9.75" customHeight="1">
      <c r="A476" s="71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66"/>
      <c r="P476" s="66"/>
      <c r="Q476" s="127"/>
      <c r="R476" s="71"/>
      <c r="S476" s="71"/>
      <c r="T476" s="71"/>
      <c r="U476" s="71"/>
      <c r="V476" s="71"/>
      <c r="W476" s="71"/>
      <c r="X476" s="71"/>
      <c r="Y476" s="71"/>
      <c r="Z476" s="71"/>
    </row>
    <row r="477" ht="9.75" customHeight="1">
      <c r="A477" s="71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66"/>
      <c r="P477" s="66"/>
      <c r="Q477" s="127"/>
      <c r="R477" s="71"/>
      <c r="S477" s="71"/>
      <c r="T477" s="71"/>
      <c r="U477" s="71"/>
      <c r="V477" s="71"/>
      <c r="W477" s="71"/>
      <c r="X477" s="71"/>
      <c r="Y477" s="71"/>
      <c r="Z477" s="71"/>
    </row>
    <row r="478" ht="9.75" customHeight="1">
      <c r="A478" s="71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66"/>
      <c r="P478" s="66"/>
      <c r="Q478" s="127"/>
      <c r="R478" s="71"/>
      <c r="S478" s="71"/>
      <c r="T478" s="71"/>
      <c r="U478" s="71"/>
      <c r="V478" s="71"/>
      <c r="W478" s="71"/>
      <c r="X478" s="71"/>
      <c r="Y478" s="71"/>
      <c r="Z478" s="71"/>
    </row>
    <row r="479" ht="9.75" customHeight="1">
      <c r="A479" s="71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66"/>
      <c r="P479" s="66"/>
      <c r="Q479" s="127"/>
      <c r="R479" s="71"/>
      <c r="S479" s="71"/>
      <c r="T479" s="71"/>
      <c r="U479" s="71"/>
      <c r="V479" s="71"/>
      <c r="W479" s="71"/>
      <c r="X479" s="71"/>
      <c r="Y479" s="71"/>
      <c r="Z479" s="71"/>
    </row>
    <row r="480" ht="9.75" customHeight="1">
      <c r="A480" s="71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66"/>
      <c r="P480" s="66"/>
      <c r="Q480" s="127"/>
      <c r="R480" s="71"/>
      <c r="S480" s="71"/>
      <c r="T480" s="71"/>
      <c r="U480" s="71"/>
      <c r="V480" s="71"/>
      <c r="W480" s="71"/>
      <c r="X480" s="71"/>
      <c r="Y480" s="71"/>
      <c r="Z480" s="71"/>
    </row>
    <row r="481" ht="9.75" customHeight="1">
      <c r="A481" s="71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66"/>
      <c r="P481" s="66"/>
      <c r="Q481" s="127"/>
      <c r="R481" s="71"/>
      <c r="S481" s="71"/>
      <c r="T481" s="71"/>
      <c r="U481" s="71"/>
      <c r="V481" s="71"/>
      <c r="W481" s="71"/>
      <c r="X481" s="71"/>
      <c r="Y481" s="71"/>
      <c r="Z481" s="71"/>
    </row>
    <row r="482" ht="9.75" customHeight="1">
      <c r="A482" s="71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66"/>
      <c r="P482" s="66"/>
      <c r="Q482" s="127"/>
      <c r="R482" s="71"/>
      <c r="S482" s="71"/>
      <c r="T482" s="71"/>
      <c r="U482" s="71"/>
      <c r="V482" s="71"/>
      <c r="W482" s="71"/>
      <c r="X482" s="71"/>
      <c r="Y482" s="71"/>
      <c r="Z482" s="71"/>
    </row>
    <row r="483" ht="9.75" customHeight="1">
      <c r="A483" s="71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66"/>
      <c r="P483" s="66"/>
      <c r="Q483" s="127"/>
      <c r="R483" s="71"/>
      <c r="S483" s="71"/>
      <c r="T483" s="71"/>
      <c r="U483" s="71"/>
      <c r="V483" s="71"/>
      <c r="W483" s="71"/>
      <c r="X483" s="71"/>
      <c r="Y483" s="71"/>
      <c r="Z483" s="71"/>
    </row>
    <row r="484" ht="9.75" customHeight="1">
      <c r="A484" s="71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66"/>
      <c r="P484" s="66"/>
      <c r="Q484" s="127"/>
      <c r="R484" s="71"/>
      <c r="S484" s="71"/>
      <c r="T484" s="71"/>
      <c r="U484" s="71"/>
      <c r="V484" s="71"/>
      <c r="W484" s="71"/>
      <c r="X484" s="71"/>
      <c r="Y484" s="71"/>
      <c r="Z484" s="71"/>
    </row>
    <row r="485" ht="9.75" customHeight="1">
      <c r="A485" s="71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66"/>
      <c r="P485" s="66"/>
      <c r="Q485" s="127"/>
      <c r="R485" s="71"/>
      <c r="S485" s="71"/>
      <c r="T485" s="71"/>
      <c r="U485" s="71"/>
      <c r="V485" s="71"/>
      <c r="W485" s="71"/>
      <c r="X485" s="71"/>
      <c r="Y485" s="71"/>
      <c r="Z485" s="71"/>
    </row>
    <row r="486" ht="9.75" customHeight="1">
      <c r="A486" s="71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66"/>
      <c r="P486" s="66"/>
      <c r="Q486" s="127"/>
      <c r="R486" s="71"/>
      <c r="S486" s="71"/>
      <c r="T486" s="71"/>
      <c r="U486" s="71"/>
      <c r="V486" s="71"/>
      <c r="W486" s="71"/>
      <c r="X486" s="71"/>
      <c r="Y486" s="71"/>
      <c r="Z486" s="71"/>
    </row>
    <row r="487" ht="9.75" customHeight="1">
      <c r="A487" s="71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66"/>
      <c r="P487" s="66"/>
      <c r="Q487" s="127"/>
      <c r="R487" s="71"/>
      <c r="S487" s="71"/>
      <c r="T487" s="71"/>
      <c r="U487" s="71"/>
      <c r="V487" s="71"/>
      <c r="W487" s="71"/>
      <c r="X487" s="71"/>
      <c r="Y487" s="71"/>
      <c r="Z487" s="71"/>
    </row>
    <row r="488" ht="9.75" customHeight="1">
      <c r="A488" s="71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66"/>
      <c r="P488" s="66"/>
      <c r="Q488" s="127"/>
      <c r="R488" s="71"/>
      <c r="S488" s="71"/>
      <c r="T488" s="71"/>
      <c r="U488" s="71"/>
      <c r="V488" s="71"/>
      <c r="W488" s="71"/>
      <c r="X488" s="71"/>
      <c r="Y488" s="71"/>
      <c r="Z488" s="71"/>
    </row>
    <row r="489" ht="9.75" customHeight="1">
      <c r="A489" s="71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66"/>
      <c r="P489" s="66"/>
      <c r="Q489" s="127"/>
      <c r="R489" s="71"/>
      <c r="S489" s="71"/>
      <c r="T489" s="71"/>
      <c r="U489" s="71"/>
      <c r="V489" s="71"/>
      <c r="W489" s="71"/>
      <c r="X489" s="71"/>
      <c r="Y489" s="71"/>
      <c r="Z489" s="71"/>
    </row>
    <row r="490" ht="9.75" customHeight="1">
      <c r="A490" s="71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66"/>
      <c r="P490" s="66"/>
      <c r="Q490" s="127"/>
      <c r="R490" s="71"/>
      <c r="S490" s="71"/>
      <c r="T490" s="71"/>
      <c r="U490" s="71"/>
      <c r="V490" s="71"/>
      <c r="W490" s="71"/>
      <c r="X490" s="71"/>
      <c r="Y490" s="71"/>
      <c r="Z490" s="71"/>
    </row>
    <row r="491" ht="9.75" customHeight="1">
      <c r="A491" s="71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66"/>
      <c r="P491" s="66"/>
      <c r="Q491" s="127"/>
      <c r="R491" s="71"/>
      <c r="S491" s="71"/>
      <c r="T491" s="71"/>
      <c r="U491" s="71"/>
      <c r="V491" s="71"/>
      <c r="W491" s="71"/>
      <c r="X491" s="71"/>
      <c r="Y491" s="71"/>
      <c r="Z491" s="71"/>
    </row>
    <row r="492" ht="9.75" customHeight="1">
      <c r="A492" s="71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66"/>
      <c r="P492" s="66"/>
      <c r="Q492" s="127"/>
      <c r="R492" s="71"/>
      <c r="S492" s="71"/>
      <c r="T492" s="71"/>
      <c r="U492" s="71"/>
      <c r="V492" s="71"/>
      <c r="W492" s="71"/>
      <c r="X492" s="71"/>
      <c r="Y492" s="71"/>
      <c r="Z492" s="71"/>
    </row>
    <row r="493" ht="9.75" customHeight="1">
      <c r="A493" s="71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66"/>
      <c r="P493" s="66"/>
      <c r="Q493" s="127"/>
      <c r="R493" s="71"/>
      <c r="S493" s="71"/>
      <c r="T493" s="71"/>
      <c r="U493" s="71"/>
      <c r="V493" s="71"/>
      <c r="W493" s="71"/>
      <c r="X493" s="71"/>
      <c r="Y493" s="71"/>
      <c r="Z493" s="71"/>
    </row>
    <row r="494" ht="9.75" customHeight="1">
      <c r="A494" s="71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66"/>
      <c r="P494" s="66"/>
      <c r="Q494" s="127"/>
      <c r="R494" s="71"/>
      <c r="S494" s="71"/>
      <c r="T494" s="71"/>
      <c r="U494" s="71"/>
      <c r="V494" s="71"/>
      <c r="W494" s="71"/>
      <c r="X494" s="71"/>
      <c r="Y494" s="71"/>
      <c r="Z494" s="71"/>
    </row>
    <row r="495" ht="9.75" customHeight="1">
      <c r="A495" s="71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66"/>
      <c r="P495" s="66"/>
      <c r="Q495" s="127"/>
      <c r="R495" s="71"/>
      <c r="S495" s="71"/>
      <c r="T495" s="71"/>
      <c r="U495" s="71"/>
      <c r="V495" s="71"/>
      <c r="W495" s="71"/>
      <c r="X495" s="71"/>
      <c r="Y495" s="71"/>
      <c r="Z495" s="71"/>
    </row>
    <row r="496" ht="9.75" customHeight="1">
      <c r="A496" s="71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66"/>
      <c r="P496" s="66"/>
      <c r="Q496" s="127"/>
      <c r="R496" s="71"/>
      <c r="S496" s="71"/>
      <c r="T496" s="71"/>
      <c r="U496" s="71"/>
      <c r="V496" s="71"/>
      <c r="W496" s="71"/>
      <c r="X496" s="71"/>
      <c r="Y496" s="71"/>
      <c r="Z496" s="71"/>
    </row>
    <row r="497" ht="9.75" customHeight="1">
      <c r="A497" s="71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66"/>
      <c r="P497" s="66"/>
      <c r="Q497" s="127"/>
      <c r="R497" s="71"/>
      <c r="S497" s="71"/>
      <c r="T497" s="71"/>
      <c r="U497" s="71"/>
      <c r="V497" s="71"/>
      <c r="W497" s="71"/>
      <c r="X497" s="71"/>
      <c r="Y497" s="71"/>
      <c r="Z497" s="71"/>
    </row>
    <row r="498" ht="9.75" customHeight="1">
      <c r="A498" s="71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66"/>
      <c r="P498" s="66"/>
      <c r="Q498" s="127"/>
      <c r="R498" s="71"/>
      <c r="S498" s="71"/>
      <c r="T498" s="71"/>
      <c r="U498" s="71"/>
      <c r="V498" s="71"/>
      <c r="W498" s="71"/>
      <c r="X498" s="71"/>
      <c r="Y498" s="71"/>
      <c r="Z498" s="71"/>
    </row>
    <row r="499" ht="9.75" customHeight="1">
      <c r="A499" s="71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66"/>
      <c r="P499" s="66"/>
      <c r="Q499" s="127"/>
      <c r="R499" s="71"/>
      <c r="S499" s="71"/>
      <c r="T499" s="71"/>
      <c r="U499" s="71"/>
      <c r="V499" s="71"/>
      <c r="W499" s="71"/>
      <c r="X499" s="71"/>
      <c r="Y499" s="71"/>
      <c r="Z499" s="71"/>
    </row>
    <row r="500" ht="9.75" customHeight="1">
      <c r="A500" s="71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66"/>
      <c r="P500" s="66"/>
      <c r="Q500" s="127"/>
      <c r="R500" s="71"/>
      <c r="S500" s="71"/>
      <c r="T500" s="71"/>
      <c r="U500" s="71"/>
      <c r="V500" s="71"/>
      <c r="W500" s="71"/>
      <c r="X500" s="71"/>
      <c r="Y500" s="71"/>
      <c r="Z500" s="71"/>
    </row>
    <row r="501" ht="9.75" customHeight="1">
      <c r="A501" s="71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66"/>
      <c r="P501" s="66"/>
      <c r="Q501" s="127"/>
      <c r="R501" s="71"/>
      <c r="S501" s="71"/>
      <c r="T501" s="71"/>
      <c r="U501" s="71"/>
      <c r="V501" s="71"/>
      <c r="W501" s="71"/>
      <c r="X501" s="71"/>
      <c r="Y501" s="71"/>
      <c r="Z501" s="71"/>
    </row>
    <row r="502" ht="9.75" customHeight="1">
      <c r="A502" s="71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66"/>
      <c r="P502" s="66"/>
      <c r="Q502" s="127"/>
      <c r="R502" s="71"/>
      <c r="S502" s="71"/>
      <c r="T502" s="71"/>
      <c r="U502" s="71"/>
      <c r="V502" s="71"/>
      <c r="W502" s="71"/>
      <c r="X502" s="71"/>
      <c r="Y502" s="71"/>
      <c r="Z502" s="71"/>
    </row>
    <row r="503" ht="9.75" customHeight="1">
      <c r="A503" s="71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66"/>
      <c r="P503" s="66"/>
      <c r="Q503" s="127"/>
      <c r="R503" s="71"/>
      <c r="S503" s="71"/>
      <c r="T503" s="71"/>
      <c r="U503" s="71"/>
      <c r="V503" s="71"/>
      <c r="W503" s="71"/>
      <c r="X503" s="71"/>
      <c r="Y503" s="71"/>
      <c r="Z503" s="71"/>
    </row>
    <row r="504" ht="9.75" customHeight="1">
      <c r="A504" s="71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66"/>
      <c r="P504" s="66"/>
      <c r="Q504" s="127"/>
      <c r="R504" s="71"/>
      <c r="S504" s="71"/>
      <c r="T504" s="71"/>
      <c r="U504" s="71"/>
      <c r="V504" s="71"/>
      <c r="W504" s="71"/>
      <c r="X504" s="71"/>
      <c r="Y504" s="71"/>
      <c r="Z504" s="71"/>
    </row>
    <row r="505" ht="9.75" customHeight="1">
      <c r="A505" s="71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66"/>
      <c r="P505" s="66"/>
      <c r="Q505" s="127"/>
      <c r="R505" s="71"/>
      <c r="S505" s="71"/>
      <c r="T505" s="71"/>
      <c r="U505" s="71"/>
      <c r="V505" s="71"/>
      <c r="W505" s="71"/>
      <c r="X505" s="71"/>
      <c r="Y505" s="71"/>
      <c r="Z505" s="71"/>
    </row>
    <row r="506" ht="9.75" customHeight="1">
      <c r="A506" s="71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66"/>
      <c r="P506" s="66"/>
      <c r="Q506" s="127"/>
      <c r="R506" s="71"/>
      <c r="S506" s="71"/>
      <c r="T506" s="71"/>
      <c r="U506" s="71"/>
      <c r="V506" s="71"/>
      <c r="W506" s="71"/>
      <c r="X506" s="71"/>
      <c r="Y506" s="71"/>
      <c r="Z506" s="71"/>
    </row>
    <row r="507" ht="9.75" customHeight="1">
      <c r="A507" s="71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66"/>
      <c r="P507" s="66"/>
      <c r="Q507" s="127"/>
      <c r="R507" s="71"/>
      <c r="S507" s="71"/>
      <c r="T507" s="71"/>
      <c r="U507" s="71"/>
      <c r="V507" s="71"/>
      <c r="W507" s="71"/>
      <c r="X507" s="71"/>
      <c r="Y507" s="71"/>
      <c r="Z507" s="71"/>
    </row>
    <row r="508" ht="9.75" customHeight="1">
      <c r="A508" s="71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66"/>
      <c r="P508" s="66"/>
      <c r="Q508" s="127"/>
      <c r="R508" s="71"/>
      <c r="S508" s="71"/>
      <c r="T508" s="71"/>
      <c r="U508" s="71"/>
      <c r="V508" s="71"/>
      <c r="W508" s="71"/>
      <c r="X508" s="71"/>
      <c r="Y508" s="71"/>
      <c r="Z508" s="71"/>
    </row>
    <row r="509" ht="9.75" customHeight="1">
      <c r="A509" s="71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66"/>
      <c r="P509" s="66"/>
      <c r="Q509" s="127"/>
      <c r="R509" s="71"/>
      <c r="S509" s="71"/>
      <c r="T509" s="71"/>
      <c r="U509" s="71"/>
      <c r="V509" s="71"/>
      <c r="W509" s="71"/>
      <c r="X509" s="71"/>
      <c r="Y509" s="71"/>
      <c r="Z509" s="71"/>
    </row>
    <row r="510" ht="9.75" customHeight="1">
      <c r="A510" s="71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66"/>
      <c r="P510" s="66"/>
      <c r="Q510" s="127"/>
      <c r="R510" s="71"/>
      <c r="S510" s="71"/>
      <c r="T510" s="71"/>
      <c r="U510" s="71"/>
      <c r="V510" s="71"/>
      <c r="W510" s="71"/>
      <c r="X510" s="71"/>
      <c r="Y510" s="71"/>
      <c r="Z510" s="71"/>
    </row>
    <row r="511" ht="9.75" customHeight="1">
      <c r="A511" s="71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66"/>
      <c r="P511" s="66"/>
      <c r="Q511" s="127"/>
      <c r="R511" s="71"/>
      <c r="S511" s="71"/>
      <c r="T511" s="71"/>
      <c r="U511" s="71"/>
      <c r="V511" s="71"/>
      <c r="W511" s="71"/>
      <c r="X511" s="71"/>
      <c r="Y511" s="71"/>
      <c r="Z511" s="71"/>
    </row>
    <row r="512" ht="9.75" customHeight="1">
      <c r="A512" s="71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66"/>
      <c r="P512" s="66"/>
      <c r="Q512" s="127"/>
      <c r="R512" s="71"/>
      <c r="S512" s="71"/>
      <c r="T512" s="71"/>
      <c r="U512" s="71"/>
      <c r="V512" s="71"/>
      <c r="W512" s="71"/>
      <c r="X512" s="71"/>
      <c r="Y512" s="71"/>
      <c r="Z512" s="71"/>
    </row>
    <row r="513" ht="9.75" customHeight="1">
      <c r="A513" s="71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66"/>
      <c r="P513" s="66"/>
      <c r="Q513" s="127"/>
      <c r="R513" s="71"/>
      <c r="S513" s="71"/>
      <c r="T513" s="71"/>
      <c r="U513" s="71"/>
      <c r="V513" s="71"/>
      <c r="W513" s="71"/>
      <c r="X513" s="71"/>
      <c r="Y513" s="71"/>
      <c r="Z513" s="71"/>
    </row>
    <row r="514" ht="9.75" customHeight="1">
      <c r="A514" s="71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66"/>
      <c r="P514" s="66"/>
      <c r="Q514" s="127"/>
      <c r="R514" s="71"/>
      <c r="S514" s="71"/>
      <c r="T514" s="71"/>
      <c r="U514" s="71"/>
      <c r="V514" s="71"/>
      <c r="W514" s="71"/>
      <c r="X514" s="71"/>
      <c r="Y514" s="71"/>
      <c r="Z514" s="71"/>
    </row>
    <row r="515" ht="9.75" customHeight="1">
      <c r="A515" s="71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66"/>
      <c r="P515" s="66"/>
      <c r="Q515" s="127"/>
      <c r="R515" s="71"/>
      <c r="S515" s="71"/>
      <c r="T515" s="71"/>
      <c r="U515" s="71"/>
      <c r="V515" s="71"/>
      <c r="W515" s="71"/>
      <c r="X515" s="71"/>
      <c r="Y515" s="71"/>
      <c r="Z515" s="71"/>
    </row>
    <row r="516" ht="9.75" customHeight="1">
      <c r="A516" s="71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66"/>
      <c r="P516" s="66"/>
      <c r="Q516" s="127"/>
      <c r="R516" s="71"/>
      <c r="S516" s="71"/>
      <c r="T516" s="71"/>
      <c r="U516" s="71"/>
      <c r="V516" s="71"/>
      <c r="W516" s="71"/>
      <c r="X516" s="71"/>
      <c r="Y516" s="71"/>
      <c r="Z516" s="71"/>
    </row>
    <row r="517" ht="9.75" customHeight="1">
      <c r="A517" s="71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66"/>
      <c r="P517" s="66"/>
      <c r="Q517" s="127"/>
      <c r="R517" s="71"/>
      <c r="S517" s="71"/>
      <c r="T517" s="71"/>
      <c r="U517" s="71"/>
      <c r="V517" s="71"/>
      <c r="W517" s="71"/>
      <c r="X517" s="71"/>
      <c r="Y517" s="71"/>
      <c r="Z517" s="71"/>
    </row>
    <row r="518" ht="9.75" customHeight="1">
      <c r="A518" s="71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66"/>
      <c r="P518" s="66"/>
      <c r="Q518" s="127"/>
      <c r="R518" s="71"/>
      <c r="S518" s="71"/>
      <c r="T518" s="71"/>
      <c r="U518" s="71"/>
      <c r="V518" s="71"/>
      <c r="W518" s="71"/>
      <c r="X518" s="71"/>
      <c r="Y518" s="71"/>
      <c r="Z518" s="71"/>
    </row>
    <row r="519" ht="9.75" customHeight="1">
      <c r="A519" s="71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66"/>
      <c r="P519" s="66"/>
      <c r="Q519" s="127"/>
      <c r="R519" s="71"/>
      <c r="S519" s="71"/>
      <c r="T519" s="71"/>
      <c r="U519" s="71"/>
      <c r="V519" s="71"/>
      <c r="W519" s="71"/>
      <c r="X519" s="71"/>
      <c r="Y519" s="71"/>
      <c r="Z519" s="71"/>
    </row>
    <row r="520" ht="9.75" customHeight="1">
      <c r="A520" s="71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66"/>
      <c r="P520" s="66"/>
      <c r="Q520" s="127"/>
      <c r="R520" s="71"/>
      <c r="S520" s="71"/>
      <c r="T520" s="71"/>
      <c r="U520" s="71"/>
      <c r="V520" s="71"/>
      <c r="W520" s="71"/>
      <c r="X520" s="71"/>
      <c r="Y520" s="71"/>
      <c r="Z520" s="71"/>
    </row>
    <row r="521" ht="9.75" customHeight="1">
      <c r="A521" s="71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66"/>
      <c r="P521" s="66"/>
      <c r="Q521" s="127"/>
      <c r="R521" s="71"/>
      <c r="S521" s="71"/>
      <c r="T521" s="71"/>
      <c r="U521" s="71"/>
      <c r="V521" s="71"/>
      <c r="W521" s="71"/>
      <c r="X521" s="71"/>
      <c r="Y521" s="71"/>
      <c r="Z521" s="71"/>
    </row>
    <row r="522" ht="9.75" customHeight="1">
      <c r="A522" s="71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66"/>
      <c r="P522" s="66"/>
      <c r="Q522" s="127"/>
      <c r="R522" s="71"/>
      <c r="S522" s="71"/>
      <c r="T522" s="71"/>
      <c r="U522" s="71"/>
      <c r="V522" s="71"/>
      <c r="W522" s="71"/>
      <c r="X522" s="71"/>
      <c r="Y522" s="71"/>
      <c r="Z522" s="71"/>
    </row>
    <row r="523" ht="9.75" customHeight="1">
      <c r="A523" s="71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66"/>
      <c r="P523" s="66"/>
      <c r="Q523" s="127"/>
      <c r="R523" s="71"/>
      <c r="S523" s="71"/>
      <c r="T523" s="71"/>
      <c r="U523" s="71"/>
      <c r="V523" s="71"/>
      <c r="W523" s="71"/>
      <c r="X523" s="71"/>
      <c r="Y523" s="71"/>
      <c r="Z523" s="71"/>
    </row>
    <row r="524" ht="9.75" customHeight="1">
      <c r="A524" s="71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66"/>
      <c r="P524" s="66"/>
      <c r="Q524" s="127"/>
      <c r="R524" s="71"/>
      <c r="S524" s="71"/>
      <c r="T524" s="71"/>
      <c r="U524" s="71"/>
      <c r="V524" s="71"/>
      <c r="W524" s="71"/>
      <c r="X524" s="71"/>
      <c r="Y524" s="71"/>
      <c r="Z524" s="71"/>
    </row>
    <row r="525" ht="9.75" customHeight="1">
      <c r="A525" s="71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66"/>
      <c r="P525" s="66"/>
      <c r="Q525" s="127"/>
      <c r="R525" s="71"/>
      <c r="S525" s="71"/>
      <c r="T525" s="71"/>
      <c r="U525" s="71"/>
      <c r="V525" s="71"/>
      <c r="W525" s="71"/>
      <c r="X525" s="71"/>
      <c r="Y525" s="71"/>
      <c r="Z525" s="71"/>
    </row>
    <row r="526" ht="9.75" customHeight="1">
      <c r="A526" s="71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66"/>
      <c r="P526" s="66"/>
      <c r="Q526" s="127"/>
      <c r="R526" s="71"/>
      <c r="S526" s="71"/>
      <c r="T526" s="71"/>
      <c r="U526" s="71"/>
      <c r="V526" s="71"/>
      <c r="W526" s="71"/>
      <c r="X526" s="71"/>
      <c r="Y526" s="71"/>
      <c r="Z526" s="71"/>
    </row>
    <row r="527" ht="9.75" customHeight="1">
      <c r="A527" s="71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66"/>
      <c r="P527" s="66"/>
      <c r="Q527" s="127"/>
      <c r="R527" s="71"/>
      <c r="S527" s="71"/>
      <c r="T527" s="71"/>
      <c r="U527" s="71"/>
      <c r="V527" s="71"/>
      <c r="W527" s="71"/>
      <c r="X527" s="71"/>
      <c r="Y527" s="71"/>
      <c r="Z527" s="71"/>
    </row>
    <row r="528" ht="9.75" customHeight="1">
      <c r="A528" s="71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66"/>
      <c r="P528" s="66"/>
      <c r="Q528" s="127"/>
      <c r="R528" s="71"/>
      <c r="S528" s="71"/>
      <c r="T528" s="71"/>
      <c r="U528" s="71"/>
      <c r="V528" s="71"/>
      <c r="W528" s="71"/>
      <c r="X528" s="71"/>
      <c r="Y528" s="71"/>
      <c r="Z528" s="71"/>
    </row>
    <row r="529" ht="9.75" customHeight="1">
      <c r="A529" s="71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66"/>
      <c r="P529" s="66"/>
      <c r="Q529" s="127"/>
      <c r="R529" s="71"/>
      <c r="S529" s="71"/>
      <c r="T529" s="71"/>
      <c r="U529" s="71"/>
      <c r="V529" s="71"/>
      <c r="W529" s="71"/>
      <c r="X529" s="71"/>
      <c r="Y529" s="71"/>
      <c r="Z529" s="71"/>
    </row>
    <row r="530" ht="9.75" customHeight="1">
      <c r="A530" s="71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66"/>
      <c r="P530" s="66"/>
      <c r="Q530" s="127"/>
      <c r="R530" s="71"/>
      <c r="S530" s="71"/>
      <c r="T530" s="71"/>
      <c r="U530" s="71"/>
      <c r="V530" s="71"/>
      <c r="W530" s="71"/>
      <c r="X530" s="71"/>
      <c r="Y530" s="71"/>
      <c r="Z530" s="71"/>
    </row>
    <row r="531" ht="9.75" customHeight="1">
      <c r="A531" s="71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66"/>
      <c r="P531" s="66"/>
      <c r="Q531" s="127"/>
      <c r="R531" s="71"/>
      <c r="S531" s="71"/>
      <c r="T531" s="71"/>
      <c r="U531" s="71"/>
      <c r="V531" s="71"/>
      <c r="W531" s="71"/>
      <c r="X531" s="71"/>
      <c r="Y531" s="71"/>
      <c r="Z531" s="71"/>
    </row>
    <row r="532" ht="9.75" customHeight="1">
      <c r="A532" s="71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66"/>
      <c r="P532" s="66"/>
      <c r="Q532" s="127"/>
      <c r="R532" s="71"/>
      <c r="S532" s="71"/>
      <c r="T532" s="71"/>
      <c r="U532" s="71"/>
      <c r="V532" s="71"/>
      <c r="W532" s="71"/>
      <c r="X532" s="71"/>
      <c r="Y532" s="71"/>
      <c r="Z532" s="71"/>
    </row>
    <row r="533" ht="9.75" customHeight="1">
      <c r="A533" s="71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66"/>
      <c r="P533" s="66"/>
      <c r="Q533" s="127"/>
      <c r="R533" s="71"/>
      <c r="S533" s="71"/>
      <c r="T533" s="71"/>
      <c r="U533" s="71"/>
      <c r="V533" s="71"/>
      <c r="W533" s="71"/>
      <c r="X533" s="71"/>
      <c r="Y533" s="71"/>
      <c r="Z533" s="71"/>
    </row>
    <row r="534" ht="9.75" customHeight="1">
      <c r="A534" s="71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66"/>
      <c r="P534" s="66"/>
      <c r="Q534" s="127"/>
      <c r="R534" s="71"/>
      <c r="S534" s="71"/>
      <c r="T534" s="71"/>
      <c r="U534" s="71"/>
      <c r="V534" s="71"/>
      <c r="W534" s="71"/>
      <c r="X534" s="71"/>
      <c r="Y534" s="71"/>
      <c r="Z534" s="71"/>
    </row>
    <row r="535" ht="9.75" customHeight="1">
      <c r="A535" s="71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66"/>
      <c r="P535" s="66"/>
      <c r="Q535" s="127"/>
      <c r="R535" s="71"/>
      <c r="S535" s="71"/>
      <c r="T535" s="71"/>
      <c r="U535" s="71"/>
      <c r="V535" s="71"/>
      <c r="W535" s="71"/>
      <c r="X535" s="71"/>
      <c r="Y535" s="71"/>
      <c r="Z535" s="71"/>
    </row>
    <row r="536" ht="9.75" customHeight="1">
      <c r="A536" s="71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66"/>
      <c r="P536" s="66"/>
      <c r="Q536" s="127"/>
      <c r="R536" s="71"/>
      <c r="S536" s="71"/>
      <c r="T536" s="71"/>
      <c r="U536" s="71"/>
      <c r="V536" s="71"/>
      <c r="W536" s="71"/>
      <c r="X536" s="71"/>
      <c r="Y536" s="71"/>
      <c r="Z536" s="71"/>
    </row>
    <row r="537" ht="9.75" customHeight="1">
      <c r="A537" s="71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66"/>
      <c r="P537" s="66"/>
      <c r="Q537" s="127"/>
      <c r="R537" s="71"/>
      <c r="S537" s="71"/>
      <c r="T537" s="71"/>
      <c r="U537" s="71"/>
      <c r="V537" s="71"/>
      <c r="W537" s="71"/>
      <c r="X537" s="71"/>
      <c r="Y537" s="71"/>
      <c r="Z537" s="71"/>
    </row>
    <row r="538" ht="9.75" customHeight="1">
      <c r="A538" s="71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66"/>
      <c r="P538" s="66"/>
      <c r="Q538" s="127"/>
      <c r="R538" s="71"/>
      <c r="S538" s="71"/>
      <c r="T538" s="71"/>
      <c r="U538" s="71"/>
      <c r="V538" s="71"/>
      <c r="W538" s="71"/>
      <c r="X538" s="71"/>
      <c r="Y538" s="71"/>
      <c r="Z538" s="71"/>
    </row>
    <row r="539" ht="9.75" customHeight="1">
      <c r="A539" s="71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66"/>
      <c r="P539" s="66"/>
      <c r="Q539" s="127"/>
      <c r="R539" s="71"/>
      <c r="S539" s="71"/>
      <c r="T539" s="71"/>
      <c r="U539" s="71"/>
      <c r="V539" s="71"/>
      <c r="W539" s="71"/>
      <c r="X539" s="71"/>
      <c r="Y539" s="71"/>
      <c r="Z539" s="71"/>
    </row>
    <row r="540" ht="9.75" customHeight="1">
      <c r="A540" s="71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66"/>
      <c r="P540" s="66"/>
      <c r="Q540" s="127"/>
      <c r="R540" s="71"/>
      <c r="S540" s="71"/>
      <c r="T540" s="71"/>
      <c r="U540" s="71"/>
      <c r="V540" s="71"/>
      <c r="W540" s="71"/>
      <c r="X540" s="71"/>
      <c r="Y540" s="71"/>
      <c r="Z540" s="71"/>
    </row>
    <row r="541" ht="9.75" customHeight="1">
      <c r="A541" s="71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66"/>
      <c r="P541" s="66"/>
      <c r="Q541" s="127"/>
      <c r="R541" s="71"/>
      <c r="S541" s="71"/>
      <c r="T541" s="71"/>
      <c r="U541" s="71"/>
      <c r="V541" s="71"/>
      <c r="W541" s="71"/>
      <c r="X541" s="71"/>
      <c r="Y541" s="71"/>
      <c r="Z541" s="71"/>
    </row>
    <row r="542" ht="9.75" customHeight="1">
      <c r="A542" s="71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66"/>
      <c r="P542" s="66"/>
      <c r="Q542" s="127"/>
      <c r="R542" s="71"/>
      <c r="S542" s="71"/>
      <c r="T542" s="71"/>
      <c r="U542" s="71"/>
      <c r="V542" s="71"/>
      <c r="W542" s="71"/>
      <c r="X542" s="71"/>
      <c r="Y542" s="71"/>
      <c r="Z542" s="71"/>
    </row>
    <row r="543" ht="9.75" customHeight="1">
      <c r="A543" s="71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66"/>
      <c r="P543" s="66"/>
      <c r="Q543" s="127"/>
      <c r="R543" s="71"/>
      <c r="S543" s="71"/>
      <c r="T543" s="71"/>
      <c r="U543" s="71"/>
      <c r="V543" s="71"/>
      <c r="W543" s="71"/>
      <c r="X543" s="71"/>
      <c r="Y543" s="71"/>
      <c r="Z543" s="71"/>
    </row>
    <row r="544" ht="9.75" customHeight="1">
      <c r="A544" s="71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66"/>
      <c r="P544" s="66"/>
      <c r="Q544" s="127"/>
      <c r="R544" s="71"/>
      <c r="S544" s="71"/>
      <c r="T544" s="71"/>
      <c r="U544" s="71"/>
      <c r="V544" s="71"/>
      <c r="W544" s="71"/>
      <c r="X544" s="71"/>
      <c r="Y544" s="71"/>
      <c r="Z544" s="71"/>
    </row>
    <row r="545" ht="9.75" customHeight="1">
      <c r="A545" s="71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66"/>
      <c r="P545" s="66"/>
      <c r="Q545" s="127"/>
      <c r="R545" s="71"/>
      <c r="S545" s="71"/>
      <c r="T545" s="71"/>
      <c r="U545" s="71"/>
      <c r="V545" s="71"/>
      <c r="W545" s="71"/>
      <c r="X545" s="71"/>
      <c r="Y545" s="71"/>
      <c r="Z545" s="71"/>
    </row>
    <row r="546" ht="9.75" customHeight="1">
      <c r="A546" s="71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66"/>
      <c r="P546" s="66"/>
      <c r="Q546" s="127"/>
      <c r="R546" s="71"/>
      <c r="S546" s="71"/>
      <c r="T546" s="71"/>
      <c r="U546" s="71"/>
      <c r="V546" s="71"/>
      <c r="W546" s="71"/>
      <c r="X546" s="71"/>
      <c r="Y546" s="71"/>
      <c r="Z546" s="71"/>
    </row>
    <row r="547" ht="9.75" customHeight="1">
      <c r="A547" s="71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66"/>
      <c r="P547" s="66"/>
      <c r="Q547" s="127"/>
      <c r="R547" s="71"/>
      <c r="S547" s="71"/>
      <c r="T547" s="71"/>
      <c r="U547" s="71"/>
      <c r="V547" s="71"/>
      <c r="W547" s="71"/>
      <c r="X547" s="71"/>
      <c r="Y547" s="71"/>
      <c r="Z547" s="71"/>
    </row>
    <row r="548" ht="9.75" customHeight="1">
      <c r="A548" s="71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66"/>
      <c r="P548" s="66"/>
      <c r="Q548" s="127"/>
      <c r="R548" s="71"/>
      <c r="S548" s="71"/>
      <c r="T548" s="71"/>
      <c r="U548" s="71"/>
      <c r="V548" s="71"/>
      <c r="W548" s="71"/>
      <c r="X548" s="71"/>
      <c r="Y548" s="71"/>
      <c r="Z548" s="71"/>
    </row>
    <row r="549" ht="9.75" customHeight="1">
      <c r="A549" s="71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66"/>
      <c r="P549" s="66"/>
      <c r="Q549" s="127"/>
      <c r="R549" s="71"/>
      <c r="S549" s="71"/>
      <c r="T549" s="71"/>
      <c r="U549" s="71"/>
      <c r="V549" s="71"/>
      <c r="W549" s="71"/>
      <c r="X549" s="71"/>
      <c r="Y549" s="71"/>
      <c r="Z549" s="71"/>
    </row>
    <row r="550" ht="9.75" customHeight="1">
      <c r="A550" s="71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66"/>
      <c r="P550" s="66"/>
      <c r="Q550" s="127"/>
      <c r="R550" s="71"/>
      <c r="S550" s="71"/>
      <c r="T550" s="71"/>
      <c r="U550" s="71"/>
      <c r="V550" s="71"/>
      <c r="W550" s="71"/>
      <c r="X550" s="71"/>
      <c r="Y550" s="71"/>
      <c r="Z550" s="71"/>
    </row>
    <row r="551" ht="9.75" customHeight="1">
      <c r="A551" s="71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66"/>
      <c r="P551" s="66"/>
      <c r="Q551" s="127"/>
      <c r="R551" s="71"/>
      <c r="S551" s="71"/>
      <c r="T551" s="71"/>
      <c r="U551" s="71"/>
      <c r="V551" s="71"/>
      <c r="W551" s="71"/>
      <c r="X551" s="71"/>
      <c r="Y551" s="71"/>
      <c r="Z551" s="71"/>
    </row>
    <row r="552" ht="9.75" customHeight="1">
      <c r="A552" s="71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66"/>
      <c r="P552" s="66"/>
      <c r="Q552" s="127"/>
      <c r="R552" s="71"/>
      <c r="S552" s="71"/>
      <c r="T552" s="71"/>
      <c r="U552" s="71"/>
      <c r="V552" s="71"/>
      <c r="W552" s="71"/>
      <c r="X552" s="71"/>
      <c r="Y552" s="71"/>
      <c r="Z552" s="71"/>
    </row>
    <row r="553" ht="9.75" customHeight="1">
      <c r="A553" s="71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66"/>
      <c r="P553" s="66"/>
      <c r="Q553" s="127"/>
      <c r="R553" s="71"/>
      <c r="S553" s="71"/>
      <c r="T553" s="71"/>
      <c r="U553" s="71"/>
      <c r="V553" s="71"/>
      <c r="W553" s="71"/>
      <c r="X553" s="71"/>
      <c r="Y553" s="71"/>
      <c r="Z553" s="71"/>
    </row>
    <row r="554" ht="9.75" customHeight="1">
      <c r="A554" s="71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66"/>
      <c r="P554" s="66"/>
      <c r="Q554" s="127"/>
      <c r="R554" s="71"/>
      <c r="S554" s="71"/>
      <c r="T554" s="71"/>
      <c r="U554" s="71"/>
      <c r="V554" s="71"/>
      <c r="W554" s="71"/>
      <c r="X554" s="71"/>
      <c r="Y554" s="71"/>
      <c r="Z554" s="71"/>
    </row>
    <row r="555" ht="9.75" customHeight="1">
      <c r="A555" s="71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66"/>
      <c r="P555" s="66"/>
      <c r="Q555" s="127"/>
      <c r="R555" s="71"/>
      <c r="S555" s="71"/>
      <c r="T555" s="71"/>
      <c r="U555" s="71"/>
      <c r="V555" s="71"/>
      <c r="W555" s="71"/>
      <c r="X555" s="71"/>
      <c r="Y555" s="71"/>
      <c r="Z555" s="71"/>
    </row>
    <row r="556" ht="9.75" customHeight="1">
      <c r="A556" s="71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66"/>
      <c r="P556" s="66"/>
      <c r="Q556" s="127"/>
      <c r="R556" s="71"/>
      <c r="S556" s="71"/>
      <c r="T556" s="71"/>
      <c r="U556" s="71"/>
      <c r="V556" s="71"/>
      <c r="W556" s="71"/>
      <c r="X556" s="71"/>
      <c r="Y556" s="71"/>
      <c r="Z556" s="71"/>
    </row>
    <row r="557" ht="9.75" customHeight="1">
      <c r="A557" s="71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66"/>
      <c r="P557" s="66"/>
      <c r="Q557" s="127"/>
      <c r="R557" s="71"/>
      <c r="S557" s="71"/>
      <c r="T557" s="71"/>
      <c r="U557" s="71"/>
      <c r="V557" s="71"/>
      <c r="W557" s="71"/>
      <c r="X557" s="71"/>
      <c r="Y557" s="71"/>
      <c r="Z557" s="71"/>
    </row>
    <row r="558" ht="9.75" customHeight="1">
      <c r="A558" s="71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66"/>
      <c r="P558" s="66"/>
      <c r="Q558" s="127"/>
      <c r="R558" s="71"/>
      <c r="S558" s="71"/>
      <c r="T558" s="71"/>
      <c r="U558" s="71"/>
      <c r="V558" s="71"/>
      <c r="W558" s="71"/>
      <c r="X558" s="71"/>
      <c r="Y558" s="71"/>
      <c r="Z558" s="71"/>
    </row>
    <row r="559" ht="9.75" customHeight="1">
      <c r="A559" s="71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66"/>
      <c r="P559" s="66"/>
      <c r="Q559" s="127"/>
      <c r="R559" s="71"/>
      <c r="S559" s="71"/>
      <c r="T559" s="71"/>
      <c r="U559" s="71"/>
      <c r="V559" s="71"/>
      <c r="W559" s="71"/>
      <c r="X559" s="71"/>
      <c r="Y559" s="71"/>
      <c r="Z559" s="71"/>
    </row>
    <row r="560" ht="9.75" customHeight="1">
      <c r="A560" s="71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66"/>
      <c r="P560" s="66"/>
      <c r="Q560" s="127"/>
      <c r="R560" s="71"/>
      <c r="S560" s="71"/>
      <c r="T560" s="71"/>
      <c r="U560" s="71"/>
      <c r="V560" s="71"/>
      <c r="W560" s="71"/>
      <c r="X560" s="71"/>
      <c r="Y560" s="71"/>
      <c r="Z560" s="71"/>
    </row>
    <row r="561" ht="9.75" customHeight="1">
      <c r="A561" s="71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66"/>
      <c r="P561" s="66"/>
      <c r="Q561" s="127"/>
      <c r="R561" s="71"/>
      <c r="S561" s="71"/>
      <c r="T561" s="71"/>
      <c r="U561" s="71"/>
      <c r="V561" s="71"/>
      <c r="W561" s="71"/>
      <c r="X561" s="71"/>
      <c r="Y561" s="71"/>
      <c r="Z561" s="71"/>
    </row>
    <row r="562" ht="9.75" customHeight="1">
      <c r="A562" s="71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66"/>
      <c r="P562" s="66"/>
      <c r="Q562" s="127"/>
      <c r="R562" s="71"/>
      <c r="S562" s="71"/>
      <c r="T562" s="71"/>
      <c r="U562" s="71"/>
      <c r="V562" s="71"/>
      <c r="W562" s="71"/>
      <c r="X562" s="71"/>
      <c r="Y562" s="71"/>
      <c r="Z562" s="71"/>
    </row>
    <row r="563" ht="9.75" customHeight="1">
      <c r="A563" s="71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66"/>
      <c r="P563" s="66"/>
      <c r="Q563" s="127"/>
      <c r="R563" s="71"/>
      <c r="S563" s="71"/>
      <c r="T563" s="71"/>
      <c r="U563" s="71"/>
      <c r="V563" s="71"/>
      <c r="W563" s="71"/>
      <c r="X563" s="71"/>
      <c r="Y563" s="71"/>
      <c r="Z563" s="71"/>
    </row>
    <row r="564" ht="9.75" customHeight="1">
      <c r="A564" s="71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66"/>
      <c r="P564" s="66"/>
      <c r="Q564" s="127"/>
      <c r="R564" s="71"/>
      <c r="S564" s="71"/>
      <c r="T564" s="71"/>
      <c r="U564" s="71"/>
      <c r="V564" s="71"/>
      <c r="W564" s="71"/>
      <c r="X564" s="71"/>
      <c r="Y564" s="71"/>
      <c r="Z564" s="71"/>
    </row>
    <row r="565" ht="9.75" customHeight="1">
      <c r="A565" s="71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66"/>
      <c r="P565" s="66"/>
      <c r="Q565" s="127"/>
      <c r="R565" s="71"/>
      <c r="S565" s="71"/>
      <c r="T565" s="71"/>
      <c r="U565" s="71"/>
      <c r="V565" s="71"/>
      <c r="W565" s="71"/>
      <c r="X565" s="71"/>
      <c r="Y565" s="71"/>
      <c r="Z565" s="71"/>
    </row>
    <row r="566" ht="9.75" customHeight="1">
      <c r="A566" s="71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66"/>
      <c r="P566" s="66"/>
      <c r="Q566" s="127"/>
      <c r="R566" s="71"/>
      <c r="S566" s="71"/>
      <c r="T566" s="71"/>
      <c r="U566" s="71"/>
      <c r="V566" s="71"/>
      <c r="W566" s="71"/>
      <c r="X566" s="71"/>
      <c r="Y566" s="71"/>
      <c r="Z566" s="71"/>
    </row>
    <row r="567" ht="9.75" customHeight="1">
      <c r="A567" s="71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66"/>
      <c r="P567" s="66"/>
      <c r="Q567" s="127"/>
      <c r="R567" s="71"/>
      <c r="S567" s="71"/>
      <c r="T567" s="71"/>
      <c r="U567" s="71"/>
      <c r="V567" s="71"/>
      <c r="W567" s="71"/>
      <c r="X567" s="71"/>
      <c r="Y567" s="71"/>
      <c r="Z567" s="71"/>
    </row>
    <row r="568" ht="9.75" customHeight="1">
      <c r="A568" s="71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66"/>
      <c r="P568" s="66"/>
      <c r="Q568" s="127"/>
      <c r="R568" s="71"/>
      <c r="S568" s="71"/>
      <c r="T568" s="71"/>
      <c r="U568" s="71"/>
      <c r="V568" s="71"/>
      <c r="W568" s="71"/>
      <c r="X568" s="71"/>
      <c r="Y568" s="71"/>
      <c r="Z568" s="71"/>
    </row>
    <row r="569" ht="9.75" customHeight="1">
      <c r="A569" s="71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66"/>
      <c r="P569" s="66"/>
      <c r="Q569" s="127"/>
      <c r="R569" s="71"/>
      <c r="S569" s="71"/>
      <c r="T569" s="71"/>
      <c r="U569" s="71"/>
      <c r="V569" s="71"/>
      <c r="W569" s="71"/>
      <c r="X569" s="71"/>
      <c r="Y569" s="71"/>
      <c r="Z569" s="71"/>
    </row>
    <row r="570" ht="9.75" customHeight="1">
      <c r="A570" s="71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66"/>
      <c r="P570" s="66"/>
      <c r="Q570" s="127"/>
      <c r="R570" s="71"/>
      <c r="S570" s="71"/>
      <c r="T570" s="71"/>
      <c r="U570" s="71"/>
      <c r="V570" s="71"/>
      <c r="W570" s="71"/>
      <c r="X570" s="71"/>
      <c r="Y570" s="71"/>
      <c r="Z570" s="71"/>
    </row>
    <row r="571" ht="9.75" customHeight="1">
      <c r="A571" s="71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66"/>
      <c r="P571" s="66"/>
      <c r="Q571" s="127"/>
      <c r="R571" s="71"/>
      <c r="S571" s="71"/>
      <c r="T571" s="71"/>
      <c r="U571" s="71"/>
      <c r="V571" s="71"/>
      <c r="W571" s="71"/>
      <c r="X571" s="71"/>
      <c r="Y571" s="71"/>
      <c r="Z571" s="71"/>
    </row>
    <row r="572" ht="9.75" customHeight="1">
      <c r="A572" s="71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66"/>
      <c r="P572" s="66"/>
      <c r="Q572" s="127"/>
      <c r="R572" s="71"/>
      <c r="S572" s="71"/>
      <c r="T572" s="71"/>
      <c r="U572" s="71"/>
      <c r="V572" s="71"/>
      <c r="W572" s="71"/>
      <c r="X572" s="71"/>
      <c r="Y572" s="71"/>
      <c r="Z572" s="71"/>
    </row>
    <row r="573" ht="9.75" customHeight="1">
      <c r="A573" s="71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66"/>
      <c r="P573" s="66"/>
      <c r="Q573" s="127"/>
      <c r="R573" s="71"/>
      <c r="S573" s="71"/>
      <c r="T573" s="71"/>
      <c r="U573" s="71"/>
      <c r="V573" s="71"/>
      <c r="W573" s="71"/>
      <c r="X573" s="71"/>
      <c r="Y573" s="71"/>
      <c r="Z573" s="71"/>
    </row>
    <row r="574" ht="9.75" customHeight="1">
      <c r="A574" s="71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66"/>
      <c r="P574" s="66"/>
      <c r="Q574" s="127"/>
      <c r="R574" s="71"/>
      <c r="S574" s="71"/>
      <c r="T574" s="71"/>
      <c r="U574" s="71"/>
      <c r="V574" s="71"/>
      <c r="W574" s="71"/>
      <c r="X574" s="71"/>
      <c r="Y574" s="71"/>
      <c r="Z574" s="71"/>
    </row>
    <row r="575" ht="9.75" customHeight="1">
      <c r="A575" s="71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66"/>
      <c r="P575" s="66"/>
      <c r="Q575" s="127"/>
      <c r="R575" s="71"/>
      <c r="S575" s="71"/>
      <c r="T575" s="71"/>
      <c r="U575" s="71"/>
      <c r="V575" s="71"/>
      <c r="W575" s="71"/>
      <c r="X575" s="71"/>
      <c r="Y575" s="71"/>
      <c r="Z575" s="71"/>
    </row>
    <row r="576" ht="9.75" customHeight="1">
      <c r="A576" s="71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66"/>
      <c r="P576" s="66"/>
      <c r="Q576" s="127"/>
      <c r="R576" s="71"/>
      <c r="S576" s="71"/>
      <c r="T576" s="71"/>
      <c r="U576" s="71"/>
      <c r="V576" s="71"/>
      <c r="W576" s="71"/>
      <c r="X576" s="71"/>
      <c r="Y576" s="71"/>
      <c r="Z576" s="71"/>
    </row>
    <row r="577" ht="9.75" customHeight="1">
      <c r="A577" s="71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66"/>
      <c r="P577" s="66"/>
      <c r="Q577" s="127"/>
      <c r="R577" s="71"/>
      <c r="S577" s="71"/>
      <c r="T577" s="71"/>
      <c r="U577" s="71"/>
      <c r="V577" s="71"/>
      <c r="W577" s="71"/>
      <c r="X577" s="71"/>
      <c r="Y577" s="71"/>
      <c r="Z577" s="71"/>
    </row>
    <row r="578" ht="9.75" customHeight="1">
      <c r="A578" s="71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66"/>
      <c r="P578" s="66"/>
      <c r="Q578" s="127"/>
      <c r="R578" s="71"/>
      <c r="S578" s="71"/>
      <c r="T578" s="71"/>
      <c r="U578" s="71"/>
      <c r="V578" s="71"/>
      <c r="W578" s="71"/>
      <c r="X578" s="71"/>
      <c r="Y578" s="71"/>
      <c r="Z578" s="71"/>
    </row>
    <row r="579" ht="9.75" customHeight="1">
      <c r="A579" s="71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66"/>
      <c r="P579" s="66"/>
      <c r="Q579" s="127"/>
      <c r="R579" s="71"/>
      <c r="S579" s="71"/>
      <c r="T579" s="71"/>
      <c r="U579" s="71"/>
      <c r="V579" s="71"/>
      <c r="W579" s="71"/>
      <c r="X579" s="71"/>
      <c r="Y579" s="71"/>
      <c r="Z579" s="71"/>
    </row>
    <row r="580" ht="9.75" customHeight="1">
      <c r="A580" s="71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66"/>
      <c r="P580" s="66"/>
      <c r="Q580" s="127"/>
      <c r="R580" s="71"/>
      <c r="S580" s="71"/>
      <c r="T580" s="71"/>
      <c r="U580" s="71"/>
      <c r="V580" s="71"/>
      <c r="W580" s="71"/>
      <c r="X580" s="71"/>
      <c r="Y580" s="71"/>
      <c r="Z580" s="71"/>
    </row>
    <row r="581" ht="9.75" customHeight="1">
      <c r="A581" s="71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66"/>
      <c r="P581" s="66"/>
      <c r="Q581" s="127"/>
      <c r="R581" s="71"/>
      <c r="S581" s="71"/>
      <c r="T581" s="71"/>
      <c r="U581" s="71"/>
      <c r="V581" s="71"/>
      <c r="W581" s="71"/>
      <c r="X581" s="71"/>
      <c r="Y581" s="71"/>
      <c r="Z581" s="71"/>
    </row>
    <row r="582" ht="9.75" customHeight="1">
      <c r="A582" s="71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66"/>
      <c r="P582" s="66"/>
      <c r="Q582" s="127"/>
      <c r="R582" s="71"/>
      <c r="S582" s="71"/>
      <c r="T582" s="71"/>
      <c r="U582" s="71"/>
      <c r="V582" s="71"/>
      <c r="W582" s="71"/>
      <c r="X582" s="71"/>
      <c r="Y582" s="71"/>
      <c r="Z582" s="71"/>
    </row>
    <row r="583" ht="9.75" customHeight="1">
      <c r="A583" s="71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66"/>
      <c r="P583" s="66"/>
      <c r="Q583" s="127"/>
      <c r="R583" s="71"/>
      <c r="S583" s="71"/>
      <c r="T583" s="71"/>
      <c r="U583" s="71"/>
      <c r="V583" s="71"/>
      <c r="W583" s="71"/>
      <c r="X583" s="71"/>
      <c r="Y583" s="71"/>
      <c r="Z583" s="71"/>
    </row>
    <row r="584" ht="9.75" customHeight="1">
      <c r="A584" s="71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66"/>
      <c r="P584" s="66"/>
      <c r="Q584" s="127"/>
      <c r="R584" s="71"/>
      <c r="S584" s="71"/>
      <c r="T584" s="71"/>
      <c r="U584" s="71"/>
      <c r="V584" s="71"/>
      <c r="W584" s="71"/>
      <c r="X584" s="71"/>
      <c r="Y584" s="71"/>
      <c r="Z584" s="71"/>
    </row>
    <row r="585" ht="9.75" customHeight="1">
      <c r="A585" s="71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66"/>
      <c r="P585" s="66"/>
      <c r="Q585" s="127"/>
      <c r="R585" s="71"/>
      <c r="S585" s="71"/>
      <c r="T585" s="71"/>
      <c r="U585" s="71"/>
      <c r="V585" s="71"/>
      <c r="W585" s="71"/>
      <c r="X585" s="71"/>
      <c r="Y585" s="71"/>
      <c r="Z585" s="71"/>
    </row>
    <row r="586" ht="9.75" customHeight="1">
      <c r="A586" s="71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66"/>
      <c r="P586" s="66"/>
      <c r="Q586" s="127"/>
      <c r="R586" s="71"/>
      <c r="S586" s="71"/>
      <c r="T586" s="71"/>
      <c r="U586" s="71"/>
      <c r="V586" s="71"/>
      <c r="W586" s="71"/>
      <c r="X586" s="71"/>
      <c r="Y586" s="71"/>
      <c r="Z586" s="71"/>
    </row>
    <row r="587" ht="9.75" customHeight="1">
      <c r="A587" s="71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66"/>
      <c r="P587" s="66"/>
      <c r="Q587" s="127"/>
      <c r="R587" s="71"/>
      <c r="S587" s="71"/>
      <c r="T587" s="71"/>
      <c r="U587" s="71"/>
      <c r="V587" s="71"/>
      <c r="W587" s="71"/>
      <c r="X587" s="71"/>
      <c r="Y587" s="71"/>
      <c r="Z587" s="71"/>
    </row>
    <row r="588" ht="9.75" customHeight="1">
      <c r="A588" s="71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66"/>
      <c r="P588" s="66"/>
      <c r="Q588" s="127"/>
      <c r="R588" s="71"/>
      <c r="S588" s="71"/>
      <c r="T588" s="71"/>
      <c r="U588" s="71"/>
      <c r="V588" s="71"/>
      <c r="W588" s="71"/>
      <c r="X588" s="71"/>
      <c r="Y588" s="71"/>
      <c r="Z588" s="71"/>
    </row>
    <row r="589" ht="9.75" customHeight="1">
      <c r="A589" s="71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66"/>
      <c r="P589" s="66"/>
      <c r="Q589" s="127"/>
      <c r="R589" s="71"/>
      <c r="S589" s="71"/>
      <c r="T589" s="71"/>
      <c r="U589" s="71"/>
      <c r="V589" s="71"/>
      <c r="W589" s="71"/>
      <c r="X589" s="71"/>
      <c r="Y589" s="71"/>
      <c r="Z589" s="71"/>
    </row>
    <row r="590" ht="9.75" customHeight="1">
      <c r="A590" s="71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66"/>
      <c r="P590" s="66"/>
      <c r="Q590" s="127"/>
      <c r="R590" s="71"/>
      <c r="S590" s="71"/>
      <c r="T590" s="71"/>
      <c r="U590" s="71"/>
      <c r="V590" s="71"/>
      <c r="W590" s="71"/>
      <c r="X590" s="71"/>
      <c r="Y590" s="71"/>
      <c r="Z590" s="71"/>
    </row>
    <row r="591" ht="9.75" customHeight="1">
      <c r="A591" s="71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66"/>
      <c r="P591" s="66"/>
      <c r="Q591" s="127"/>
      <c r="R591" s="71"/>
      <c r="S591" s="71"/>
      <c r="T591" s="71"/>
      <c r="U591" s="71"/>
      <c r="V591" s="71"/>
      <c r="W591" s="71"/>
      <c r="X591" s="71"/>
      <c r="Y591" s="71"/>
      <c r="Z591" s="71"/>
    </row>
    <row r="592" ht="9.75" customHeight="1">
      <c r="A592" s="71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66"/>
      <c r="P592" s="66"/>
      <c r="Q592" s="127"/>
      <c r="R592" s="71"/>
      <c r="S592" s="71"/>
      <c r="T592" s="71"/>
      <c r="U592" s="71"/>
      <c r="V592" s="71"/>
      <c r="W592" s="71"/>
      <c r="X592" s="71"/>
      <c r="Y592" s="71"/>
      <c r="Z592" s="71"/>
    </row>
    <row r="593" ht="9.75" customHeight="1">
      <c r="A593" s="71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66"/>
      <c r="P593" s="66"/>
      <c r="Q593" s="127"/>
      <c r="R593" s="71"/>
      <c r="S593" s="71"/>
      <c r="T593" s="71"/>
      <c r="U593" s="71"/>
      <c r="V593" s="71"/>
      <c r="W593" s="71"/>
      <c r="X593" s="71"/>
      <c r="Y593" s="71"/>
      <c r="Z593" s="71"/>
    </row>
    <row r="594" ht="9.75" customHeight="1">
      <c r="A594" s="71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66"/>
      <c r="P594" s="66"/>
      <c r="Q594" s="127"/>
      <c r="R594" s="71"/>
      <c r="S594" s="71"/>
      <c r="T594" s="71"/>
      <c r="U594" s="71"/>
      <c r="V594" s="71"/>
      <c r="W594" s="71"/>
      <c r="X594" s="71"/>
      <c r="Y594" s="71"/>
      <c r="Z594" s="71"/>
    </row>
    <row r="595" ht="9.75" customHeight="1">
      <c r="A595" s="71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66"/>
      <c r="P595" s="66"/>
      <c r="Q595" s="127"/>
      <c r="R595" s="71"/>
      <c r="S595" s="71"/>
      <c r="T595" s="71"/>
      <c r="U595" s="71"/>
      <c r="V595" s="71"/>
      <c r="W595" s="71"/>
      <c r="X595" s="71"/>
      <c r="Y595" s="71"/>
      <c r="Z595" s="71"/>
    </row>
    <row r="596" ht="9.75" customHeight="1">
      <c r="A596" s="71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66"/>
      <c r="P596" s="66"/>
      <c r="Q596" s="127"/>
      <c r="R596" s="71"/>
      <c r="S596" s="71"/>
      <c r="T596" s="71"/>
      <c r="U596" s="71"/>
      <c r="V596" s="71"/>
      <c r="W596" s="71"/>
      <c r="X596" s="71"/>
      <c r="Y596" s="71"/>
      <c r="Z596" s="71"/>
    </row>
    <row r="597" ht="9.75" customHeight="1">
      <c r="A597" s="71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66"/>
      <c r="P597" s="66"/>
      <c r="Q597" s="127"/>
      <c r="R597" s="71"/>
      <c r="S597" s="71"/>
      <c r="T597" s="71"/>
      <c r="U597" s="71"/>
      <c r="V597" s="71"/>
      <c r="W597" s="71"/>
      <c r="X597" s="71"/>
      <c r="Y597" s="71"/>
      <c r="Z597" s="71"/>
    </row>
    <row r="598" ht="9.75" customHeight="1">
      <c r="A598" s="71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66"/>
      <c r="P598" s="66"/>
      <c r="Q598" s="127"/>
      <c r="R598" s="71"/>
      <c r="S598" s="71"/>
      <c r="T598" s="71"/>
      <c r="U598" s="71"/>
      <c r="V598" s="71"/>
      <c r="W598" s="71"/>
      <c r="X598" s="71"/>
      <c r="Y598" s="71"/>
      <c r="Z598" s="71"/>
    </row>
    <row r="599" ht="9.75" customHeight="1">
      <c r="A599" s="71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66"/>
      <c r="P599" s="66"/>
      <c r="Q599" s="127"/>
      <c r="R599" s="71"/>
      <c r="S599" s="71"/>
      <c r="T599" s="71"/>
      <c r="U599" s="71"/>
      <c r="V599" s="71"/>
      <c r="W599" s="71"/>
      <c r="X599" s="71"/>
      <c r="Y599" s="71"/>
      <c r="Z599" s="71"/>
    </row>
    <row r="600" ht="9.75" customHeight="1">
      <c r="A600" s="71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66"/>
      <c r="P600" s="66"/>
      <c r="Q600" s="127"/>
      <c r="R600" s="71"/>
      <c r="S600" s="71"/>
      <c r="T600" s="71"/>
      <c r="U600" s="71"/>
      <c r="V600" s="71"/>
      <c r="W600" s="71"/>
      <c r="X600" s="71"/>
      <c r="Y600" s="71"/>
      <c r="Z600" s="71"/>
    </row>
    <row r="601" ht="9.75" customHeight="1">
      <c r="A601" s="71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66"/>
      <c r="P601" s="66"/>
      <c r="Q601" s="127"/>
      <c r="R601" s="71"/>
      <c r="S601" s="71"/>
      <c r="T601" s="71"/>
      <c r="U601" s="71"/>
      <c r="V601" s="71"/>
      <c r="W601" s="71"/>
      <c r="X601" s="71"/>
      <c r="Y601" s="71"/>
      <c r="Z601" s="71"/>
    </row>
    <row r="602" ht="9.75" customHeight="1">
      <c r="A602" s="71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66"/>
      <c r="P602" s="66"/>
      <c r="Q602" s="127"/>
      <c r="R602" s="71"/>
      <c r="S602" s="71"/>
      <c r="T602" s="71"/>
      <c r="U602" s="71"/>
      <c r="V602" s="71"/>
      <c r="W602" s="71"/>
      <c r="X602" s="71"/>
      <c r="Y602" s="71"/>
      <c r="Z602" s="71"/>
    </row>
    <row r="603" ht="9.75" customHeight="1">
      <c r="A603" s="71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66"/>
      <c r="P603" s="66"/>
      <c r="Q603" s="127"/>
      <c r="R603" s="71"/>
      <c r="S603" s="71"/>
      <c r="T603" s="71"/>
      <c r="U603" s="71"/>
      <c r="V603" s="71"/>
      <c r="W603" s="71"/>
      <c r="X603" s="71"/>
      <c r="Y603" s="71"/>
      <c r="Z603" s="71"/>
    </row>
    <row r="604" ht="9.75" customHeight="1">
      <c r="A604" s="71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66"/>
      <c r="P604" s="66"/>
      <c r="Q604" s="127"/>
      <c r="R604" s="71"/>
      <c r="S604" s="71"/>
      <c r="T604" s="71"/>
      <c r="U604" s="71"/>
      <c r="V604" s="71"/>
      <c r="W604" s="71"/>
      <c r="X604" s="71"/>
      <c r="Y604" s="71"/>
      <c r="Z604" s="71"/>
    </row>
    <row r="605" ht="9.75" customHeight="1">
      <c r="A605" s="71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66"/>
      <c r="P605" s="66"/>
      <c r="Q605" s="127"/>
      <c r="R605" s="71"/>
      <c r="S605" s="71"/>
      <c r="T605" s="71"/>
      <c r="U605" s="71"/>
      <c r="V605" s="71"/>
      <c r="W605" s="71"/>
      <c r="X605" s="71"/>
      <c r="Y605" s="71"/>
      <c r="Z605" s="71"/>
    </row>
    <row r="606" ht="9.75" customHeight="1">
      <c r="A606" s="71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66"/>
      <c r="P606" s="66"/>
      <c r="Q606" s="127"/>
      <c r="R606" s="71"/>
      <c r="S606" s="71"/>
      <c r="T606" s="71"/>
      <c r="U606" s="71"/>
      <c r="V606" s="71"/>
      <c r="W606" s="71"/>
      <c r="X606" s="71"/>
      <c r="Y606" s="71"/>
      <c r="Z606" s="71"/>
    </row>
    <row r="607" ht="9.75" customHeight="1">
      <c r="A607" s="71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66"/>
      <c r="P607" s="66"/>
      <c r="Q607" s="127"/>
      <c r="R607" s="71"/>
      <c r="S607" s="71"/>
      <c r="T607" s="71"/>
      <c r="U607" s="71"/>
      <c r="V607" s="71"/>
      <c r="W607" s="71"/>
      <c r="X607" s="71"/>
      <c r="Y607" s="71"/>
      <c r="Z607" s="71"/>
    </row>
    <row r="608" ht="9.75" customHeight="1">
      <c r="A608" s="71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66"/>
      <c r="P608" s="66"/>
      <c r="Q608" s="127"/>
      <c r="R608" s="71"/>
      <c r="S608" s="71"/>
      <c r="T608" s="71"/>
      <c r="U608" s="71"/>
      <c r="V608" s="71"/>
      <c r="W608" s="71"/>
      <c r="X608" s="71"/>
      <c r="Y608" s="71"/>
      <c r="Z608" s="71"/>
    </row>
    <row r="609" ht="9.75" customHeight="1">
      <c r="A609" s="71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66"/>
      <c r="P609" s="66"/>
      <c r="Q609" s="127"/>
      <c r="R609" s="71"/>
      <c r="S609" s="71"/>
      <c r="T609" s="71"/>
      <c r="U609" s="71"/>
      <c r="V609" s="71"/>
      <c r="W609" s="71"/>
      <c r="X609" s="71"/>
      <c r="Y609" s="71"/>
      <c r="Z609" s="71"/>
    </row>
    <row r="610" ht="9.75" customHeight="1">
      <c r="A610" s="71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66"/>
      <c r="P610" s="66"/>
      <c r="Q610" s="127"/>
      <c r="R610" s="71"/>
      <c r="S610" s="71"/>
      <c r="T610" s="71"/>
      <c r="U610" s="71"/>
      <c r="V610" s="71"/>
      <c r="W610" s="71"/>
      <c r="X610" s="71"/>
      <c r="Y610" s="71"/>
      <c r="Z610" s="71"/>
    </row>
    <row r="611" ht="9.75" customHeight="1">
      <c r="A611" s="71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66"/>
      <c r="P611" s="66"/>
      <c r="Q611" s="127"/>
      <c r="R611" s="71"/>
      <c r="S611" s="71"/>
      <c r="T611" s="71"/>
      <c r="U611" s="71"/>
      <c r="V611" s="71"/>
      <c r="W611" s="71"/>
      <c r="X611" s="71"/>
      <c r="Y611" s="71"/>
      <c r="Z611" s="71"/>
    </row>
    <row r="612" ht="9.75" customHeight="1">
      <c r="A612" s="71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66"/>
      <c r="P612" s="66"/>
      <c r="Q612" s="127"/>
      <c r="R612" s="71"/>
      <c r="S612" s="71"/>
      <c r="T612" s="71"/>
      <c r="U612" s="71"/>
      <c r="V612" s="71"/>
      <c r="W612" s="71"/>
      <c r="X612" s="71"/>
      <c r="Y612" s="71"/>
      <c r="Z612" s="71"/>
    </row>
    <row r="613" ht="9.75" customHeight="1">
      <c r="A613" s="71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66"/>
      <c r="P613" s="66"/>
      <c r="Q613" s="127"/>
      <c r="R613" s="71"/>
      <c r="S613" s="71"/>
      <c r="T613" s="71"/>
      <c r="U613" s="71"/>
      <c r="V613" s="71"/>
      <c r="W613" s="71"/>
      <c r="X613" s="71"/>
      <c r="Y613" s="71"/>
      <c r="Z613" s="71"/>
    </row>
    <row r="614" ht="9.75" customHeight="1">
      <c r="A614" s="71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66"/>
      <c r="P614" s="66"/>
      <c r="Q614" s="127"/>
      <c r="R614" s="71"/>
      <c r="S614" s="71"/>
      <c r="T614" s="71"/>
      <c r="U614" s="71"/>
      <c r="V614" s="71"/>
      <c r="W614" s="71"/>
      <c r="X614" s="71"/>
      <c r="Y614" s="71"/>
      <c r="Z614" s="71"/>
    </row>
    <row r="615" ht="9.75" customHeight="1">
      <c r="A615" s="71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66"/>
      <c r="P615" s="66"/>
      <c r="Q615" s="127"/>
      <c r="R615" s="71"/>
      <c r="S615" s="71"/>
      <c r="T615" s="71"/>
      <c r="U615" s="71"/>
      <c r="V615" s="71"/>
      <c r="W615" s="71"/>
      <c r="X615" s="71"/>
      <c r="Y615" s="71"/>
      <c r="Z615" s="71"/>
    </row>
    <row r="616" ht="9.75" customHeight="1">
      <c r="A616" s="71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66"/>
      <c r="P616" s="66"/>
      <c r="Q616" s="127"/>
      <c r="R616" s="71"/>
      <c r="S616" s="71"/>
      <c r="T616" s="71"/>
      <c r="U616" s="71"/>
      <c r="V616" s="71"/>
      <c r="W616" s="71"/>
      <c r="X616" s="71"/>
      <c r="Y616" s="71"/>
      <c r="Z616" s="71"/>
    </row>
    <row r="617" ht="9.75" customHeight="1">
      <c r="A617" s="71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66"/>
      <c r="P617" s="66"/>
      <c r="Q617" s="127"/>
      <c r="R617" s="71"/>
      <c r="S617" s="71"/>
      <c r="T617" s="71"/>
      <c r="U617" s="71"/>
      <c r="V617" s="71"/>
      <c r="W617" s="71"/>
      <c r="X617" s="71"/>
      <c r="Y617" s="71"/>
      <c r="Z617" s="71"/>
    </row>
    <row r="618" ht="9.75" customHeight="1">
      <c r="A618" s="71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66"/>
      <c r="P618" s="66"/>
      <c r="Q618" s="127"/>
      <c r="R618" s="71"/>
      <c r="S618" s="71"/>
      <c r="T618" s="71"/>
      <c r="U618" s="71"/>
      <c r="V618" s="71"/>
      <c r="W618" s="71"/>
      <c r="X618" s="71"/>
      <c r="Y618" s="71"/>
      <c r="Z618" s="71"/>
    </row>
    <row r="619" ht="9.75" customHeight="1">
      <c r="A619" s="71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66"/>
      <c r="P619" s="66"/>
      <c r="Q619" s="127"/>
      <c r="R619" s="71"/>
      <c r="S619" s="71"/>
      <c r="T619" s="71"/>
      <c r="U619" s="71"/>
      <c r="V619" s="71"/>
      <c r="W619" s="71"/>
      <c r="X619" s="71"/>
      <c r="Y619" s="71"/>
      <c r="Z619" s="71"/>
    </row>
    <row r="620" ht="9.75" customHeight="1">
      <c r="A620" s="71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66"/>
      <c r="P620" s="66"/>
      <c r="Q620" s="127"/>
      <c r="R620" s="71"/>
      <c r="S620" s="71"/>
      <c r="T620" s="71"/>
      <c r="U620" s="71"/>
      <c r="V620" s="71"/>
      <c r="W620" s="71"/>
      <c r="X620" s="71"/>
      <c r="Y620" s="71"/>
      <c r="Z620" s="71"/>
    </row>
    <row r="621" ht="9.75" customHeight="1">
      <c r="A621" s="71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66"/>
      <c r="P621" s="66"/>
      <c r="Q621" s="127"/>
      <c r="R621" s="71"/>
      <c r="S621" s="71"/>
      <c r="T621" s="71"/>
      <c r="U621" s="71"/>
      <c r="V621" s="71"/>
      <c r="W621" s="71"/>
      <c r="X621" s="71"/>
      <c r="Y621" s="71"/>
      <c r="Z621" s="71"/>
    </row>
    <row r="622" ht="9.75" customHeight="1">
      <c r="A622" s="71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66"/>
      <c r="P622" s="66"/>
      <c r="Q622" s="127"/>
      <c r="R622" s="71"/>
      <c r="S622" s="71"/>
      <c r="T622" s="71"/>
      <c r="U622" s="71"/>
      <c r="V622" s="71"/>
      <c r="W622" s="71"/>
      <c r="X622" s="71"/>
      <c r="Y622" s="71"/>
      <c r="Z622" s="71"/>
    </row>
    <row r="623" ht="9.75" customHeight="1">
      <c r="A623" s="71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66"/>
      <c r="P623" s="66"/>
      <c r="Q623" s="127"/>
      <c r="R623" s="71"/>
      <c r="S623" s="71"/>
      <c r="T623" s="71"/>
      <c r="U623" s="71"/>
      <c r="V623" s="71"/>
      <c r="W623" s="71"/>
      <c r="X623" s="71"/>
      <c r="Y623" s="71"/>
      <c r="Z623" s="71"/>
    </row>
    <row r="624" ht="9.75" customHeight="1">
      <c r="A624" s="71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66"/>
      <c r="P624" s="66"/>
      <c r="Q624" s="127"/>
      <c r="R624" s="71"/>
      <c r="S624" s="71"/>
      <c r="T624" s="71"/>
      <c r="U624" s="71"/>
      <c r="V624" s="71"/>
      <c r="W624" s="71"/>
      <c r="X624" s="71"/>
      <c r="Y624" s="71"/>
      <c r="Z624" s="71"/>
    </row>
    <row r="625" ht="9.75" customHeight="1">
      <c r="A625" s="71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66"/>
      <c r="P625" s="66"/>
      <c r="Q625" s="127"/>
      <c r="R625" s="71"/>
      <c r="S625" s="71"/>
      <c r="T625" s="71"/>
      <c r="U625" s="71"/>
      <c r="V625" s="71"/>
      <c r="W625" s="71"/>
      <c r="X625" s="71"/>
      <c r="Y625" s="71"/>
      <c r="Z625" s="71"/>
    </row>
    <row r="626" ht="9.75" customHeight="1">
      <c r="A626" s="71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66"/>
      <c r="P626" s="66"/>
      <c r="Q626" s="127"/>
      <c r="R626" s="71"/>
      <c r="S626" s="71"/>
      <c r="T626" s="71"/>
      <c r="U626" s="71"/>
      <c r="V626" s="71"/>
      <c r="W626" s="71"/>
      <c r="X626" s="71"/>
      <c r="Y626" s="71"/>
      <c r="Z626" s="71"/>
    </row>
    <row r="627" ht="9.75" customHeight="1">
      <c r="A627" s="71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66"/>
      <c r="P627" s="66"/>
      <c r="Q627" s="127"/>
      <c r="R627" s="71"/>
      <c r="S627" s="71"/>
      <c r="T627" s="71"/>
      <c r="U627" s="71"/>
      <c r="V627" s="71"/>
      <c r="W627" s="71"/>
      <c r="X627" s="71"/>
      <c r="Y627" s="71"/>
      <c r="Z627" s="71"/>
    </row>
    <row r="628" ht="9.75" customHeight="1">
      <c r="A628" s="71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66"/>
      <c r="P628" s="66"/>
      <c r="Q628" s="127"/>
      <c r="R628" s="71"/>
      <c r="S628" s="71"/>
      <c r="T628" s="71"/>
      <c r="U628" s="71"/>
      <c r="V628" s="71"/>
      <c r="W628" s="71"/>
      <c r="X628" s="71"/>
      <c r="Y628" s="71"/>
      <c r="Z628" s="71"/>
    </row>
    <row r="629" ht="9.75" customHeight="1">
      <c r="A629" s="71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66"/>
      <c r="P629" s="66"/>
      <c r="Q629" s="127"/>
      <c r="R629" s="71"/>
      <c r="S629" s="71"/>
      <c r="T629" s="71"/>
      <c r="U629" s="71"/>
      <c r="V629" s="71"/>
      <c r="W629" s="71"/>
      <c r="X629" s="71"/>
      <c r="Y629" s="71"/>
      <c r="Z629" s="71"/>
    </row>
    <row r="630" ht="9.75" customHeight="1">
      <c r="A630" s="71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66"/>
      <c r="P630" s="66"/>
      <c r="Q630" s="127"/>
      <c r="R630" s="71"/>
      <c r="S630" s="71"/>
      <c r="T630" s="71"/>
      <c r="U630" s="71"/>
      <c r="V630" s="71"/>
      <c r="W630" s="71"/>
      <c r="X630" s="71"/>
      <c r="Y630" s="71"/>
      <c r="Z630" s="71"/>
    </row>
    <row r="631" ht="9.75" customHeight="1">
      <c r="A631" s="71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66"/>
      <c r="P631" s="66"/>
      <c r="Q631" s="127"/>
      <c r="R631" s="71"/>
      <c r="S631" s="71"/>
      <c r="T631" s="71"/>
      <c r="U631" s="71"/>
      <c r="V631" s="71"/>
      <c r="W631" s="71"/>
      <c r="X631" s="71"/>
      <c r="Y631" s="71"/>
      <c r="Z631" s="71"/>
    </row>
    <row r="632" ht="9.75" customHeight="1">
      <c r="A632" s="71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66"/>
      <c r="P632" s="66"/>
      <c r="Q632" s="127"/>
      <c r="R632" s="71"/>
      <c r="S632" s="71"/>
      <c r="T632" s="71"/>
      <c r="U632" s="71"/>
      <c r="V632" s="71"/>
      <c r="W632" s="71"/>
      <c r="X632" s="71"/>
      <c r="Y632" s="71"/>
      <c r="Z632" s="71"/>
    </row>
    <row r="633" ht="9.75" customHeight="1">
      <c r="A633" s="71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66"/>
      <c r="P633" s="66"/>
      <c r="Q633" s="127"/>
      <c r="R633" s="71"/>
      <c r="S633" s="71"/>
      <c r="T633" s="71"/>
      <c r="U633" s="71"/>
      <c r="V633" s="71"/>
      <c r="W633" s="71"/>
      <c r="X633" s="71"/>
      <c r="Y633" s="71"/>
      <c r="Z633" s="71"/>
    </row>
    <row r="634" ht="9.75" customHeight="1">
      <c r="A634" s="71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66"/>
      <c r="P634" s="66"/>
      <c r="Q634" s="127"/>
      <c r="R634" s="71"/>
      <c r="S634" s="71"/>
      <c r="T634" s="71"/>
      <c r="U634" s="71"/>
      <c r="V634" s="71"/>
      <c r="W634" s="71"/>
      <c r="X634" s="71"/>
      <c r="Y634" s="71"/>
      <c r="Z634" s="71"/>
    </row>
    <row r="635" ht="9.75" customHeight="1">
      <c r="A635" s="71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66"/>
      <c r="P635" s="66"/>
      <c r="Q635" s="127"/>
      <c r="R635" s="71"/>
      <c r="S635" s="71"/>
      <c r="T635" s="71"/>
      <c r="U635" s="71"/>
      <c r="V635" s="71"/>
      <c r="W635" s="71"/>
      <c r="X635" s="71"/>
      <c r="Y635" s="71"/>
      <c r="Z635" s="71"/>
    </row>
    <row r="636" ht="9.75" customHeight="1">
      <c r="A636" s="71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66"/>
      <c r="P636" s="66"/>
      <c r="Q636" s="127"/>
      <c r="R636" s="71"/>
      <c r="S636" s="71"/>
      <c r="T636" s="71"/>
      <c r="U636" s="71"/>
      <c r="V636" s="71"/>
      <c r="W636" s="71"/>
      <c r="X636" s="71"/>
      <c r="Y636" s="71"/>
      <c r="Z636" s="71"/>
    </row>
    <row r="637" ht="9.75" customHeight="1">
      <c r="A637" s="71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66"/>
      <c r="P637" s="66"/>
      <c r="Q637" s="127"/>
      <c r="R637" s="71"/>
      <c r="S637" s="71"/>
      <c r="T637" s="71"/>
      <c r="U637" s="71"/>
      <c r="V637" s="71"/>
      <c r="W637" s="71"/>
      <c r="X637" s="71"/>
      <c r="Y637" s="71"/>
      <c r="Z637" s="71"/>
    </row>
    <row r="638" ht="9.75" customHeight="1">
      <c r="A638" s="71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66"/>
      <c r="P638" s="66"/>
      <c r="Q638" s="127"/>
      <c r="R638" s="71"/>
      <c r="S638" s="71"/>
      <c r="T638" s="71"/>
      <c r="U638" s="71"/>
      <c r="V638" s="71"/>
      <c r="W638" s="71"/>
      <c r="X638" s="71"/>
      <c r="Y638" s="71"/>
      <c r="Z638" s="71"/>
    </row>
    <row r="639" ht="9.75" customHeight="1">
      <c r="A639" s="71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66"/>
      <c r="P639" s="66"/>
      <c r="Q639" s="127"/>
      <c r="R639" s="71"/>
      <c r="S639" s="71"/>
      <c r="T639" s="71"/>
      <c r="U639" s="71"/>
      <c r="V639" s="71"/>
      <c r="W639" s="71"/>
      <c r="X639" s="71"/>
      <c r="Y639" s="71"/>
      <c r="Z639" s="71"/>
    </row>
    <row r="640" ht="9.75" customHeight="1">
      <c r="A640" s="71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66"/>
      <c r="P640" s="66"/>
      <c r="Q640" s="127"/>
      <c r="R640" s="71"/>
      <c r="S640" s="71"/>
      <c r="T640" s="71"/>
      <c r="U640" s="71"/>
      <c r="V640" s="71"/>
      <c r="W640" s="71"/>
      <c r="X640" s="71"/>
      <c r="Y640" s="71"/>
      <c r="Z640" s="71"/>
    </row>
    <row r="641" ht="9.75" customHeight="1">
      <c r="A641" s="71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66"/>
      <c r="P641" s="66"/>
      <c r="Q641" s="127"/>
      <c r="R641" s="71"/>
      <c r="S641" s="71"/>
      <c r="T641" s="71"/>
      <c r="U641" s="71"/>
      <c r="V641" s="71"/>
      <c r="W641" s="71"/>
      <c r="X641" s="71"/>
      <c r="Y641" s="71"/>
      <c r="Z641" s="71"/>
    </row>
    <row r="642" ht="9.75" customHeight="1">
      <c r="A642" s="71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66"/>
      <c r="P642" s="66"/>
      <c r="Q642" s="127"/>
      <c r="R642" s="71"/>
      <c r="S642" s="71"/>
      <c r="T642" s="71"/>
      <c r="U642" s="71"/>
      <c r="V642" s="71"/>
      <c r="W642" s="71"/>
      <c r="X642" s="71"/>
      <c r="Y642" s="71"/>
      <c r="Z642" s="71"/>
    </row>
    <row r="643" ht="9.75" customHeight="1">
      <c r="A643" s="71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66"/>
      <c r="P643" s="66"/>
      <c r="Q643" s="127"/>
      <c r="R643" s="71"/>
      <c r="S643" s="71"/>
      <c r="T643" s="71"/>
      <c r="U643" s="71"/>
      <c r="V643" s="71"/>
      <c r="W643" s="71"/>
      <c r="X643" s="71"/>
      <c r="Y643" s="71"/>
      <c r="Z643" s="71"/>
    </row>
    <row r="644" ht="9.75" customHeight="1">
      <c r="A644" s="71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66"/>
      <c r="P644" s="66"/>
      <c r="Q644" s="127"/>
      <c r="R644" s="71"/>
      <c r="S644" s="71"/>
      <c r="T644" s="71"/>
      <c r="U644" s="71"/>
      <c r="V644" s="71"/>
      <c r="W644" s="71"/>
      <c r="X644" s="71"/>
      <c r="Y644" s="71"/>
      <c r="Z644" s="71"/>
    </row>
    <row r="645" ht="9.75" customHeight="1">
      <c r="A645" s="71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66"/>
      <c r="P645" s="66"/>
      <c r="Q645" s="127"/>
      <c r="R645" s="71"/>
      <c r="S645" s="71"/>
      <c r="T645" s="71"/>
      <c r="U645" s="71"/>
      <c r="V645" s="71"/>
      <c r="W645" s="71"/>
      <c r="X645" s="71"/>
      <c r="Y645" s="71"/>
      <c r="Z645" s="71"/>
    </row>
    <row r="646" ht="9.75" customHeight="1">
      <c r="A646" s="71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66"/>
      <c r="P646" s="66"/>
      <c r="Q646" s="127"/>
      <c r="R646" s="71"/>
      <c r="S646" s="71"/>
      <c r="T646" s="71"/>
      <c r="U646" s="71"/>
      <c r="V646" s="71"/>
      <c r="W646" s="71"/>
      <c r="X646" s="71"/>
      <c r="Y646" s="71"/>
      <c r="Z646" s="71"/>
    </row>
    <row r="647" ht="9.75" customHeight="1">
      <c r="A647" s="71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66"/>
      <c r="P647" s="66"/>
      <c r="Q647" s="127"/>
      <c r="R647" s="71"/>
      <c r="S647" s="71"/>
      <c r="T647" s="71"/>
      <c r="U647" s="71"/>
      <c r="V647" s="71"/>
      <c r="W647" s="71"/>
      <c r="X647" s="71"/>
      <c r="Y647" s="71"/>
      <c r="Z647" s="71"/>
    </row>
    <row r="648" ht="9.75" customHeight="1">
      <c r="A648" s="71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66"/>
      <c r="P648" s="66"/>
      <c r="Q648" s="127"/>
      <c r="R648" s="71"/>
      <c r="S648" s="71"/>
      <c r="T648" s="71"/>
      <c r="U648" s="71"/>
      <c r="V648" s="71"/>
      <c r="W648" s="71"/>
      <c r="X648" s="71"/>
      <c r="Y648" s="71"/>
      <c r="Z648" s="71"/>
    </row>
    <row r="649" ht="9.75" customHeight="1">
      <c r="A649" s="71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66"/>
      <c r="P649" s="66"/>
      <c r="Q649" s="127"/>
      <c r="R649" s="71"/>
      <c r="S649" s="71"/>
      <c r="T649" s="71"/>
      <c r="U649" s="71"/>
      <c r="V649" s="71"/>
      <c r="W649" s="71"/>
      <c r="X649" s="71"/>
      <c r="Y649" s="71"/>
      <c r="Z649" s="71"/>
    </row>
    <row r="650" ht="9.75" customHeight="1">
      <c r="A650" s="71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66"/>
      <c r="P650" s="66"/>
      <c r="Q650" s="127"/>
      <c r="R650" s="71"/>
      <c r="S650" s="71"/>
      <c r="T650" s="71"/>
      <c r="U650" s="71"/>
      <c r="V650" s="71"/>
      <c r="W650" s="71"/>
      <c r="X650" s="71"/>
      <c r="Y650" s="71"/>
      <c r="Z650" s="71"/>
    </row>
    <row r="651" ht="9.75" customHeight="1">
      <c r="A651" s="71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66"/>
      <c r="P651" s="66"/>
      <c r="Q651" s="127"/>
      <c r="R651" s="71"/>
      <c r="S651" s="71"/>
      <c r="T651" s="71"/>
      <c r="U651" s="71"/>
      <c r="V651" s="71"/>
      <c r="W651" s="71"/>
      <c r="X651" s="71"/>
      <c r="Y651" s="71"/>
      <c r="Z651" s="71"/>
    </row>
    <row r="652" ht="9.75" customHeight="1">
      <c r="A652" s="71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66"/>
      <c r="P652" s="66"/>
      <c r="Q652" s="127"/>
      <c r="R652" s="71"/>
      <c r="S652" s="71"/>
      <c r="T652" s="71"/>
      <c r="U652" s="71"/>
      <c r="V652" s="71"/>
      <c r="W652" s="71"/>
      <c r="X652" s="71"/>
      <c r="Y652" s="71"/>
      <c r="Z652" s="71"/>
    </row>
    <row r="653" ht="9.75" customHeight="1">
      <c r="A653" s="71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66"/>
      <c r="P653" s="66"/>
      <c r="Q653" s="127"/>
      <c r="R653" s="71"/>
      <c r="S653" s="71"/>
      <c r="T653" s="71"/>
      <c r="U653" s="71"/>
      <c r="V653" s="71"/>
      <c r="W653" s="71"/>
      <c r="X653" s="71"/>
      <c r="Y653" s="71"/>
      <c r="Z653" s="71"/>
    </row>
    <row r="654" ht="9.75" customHeight="1">
      <c r="A654" s="71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66"/>
      <c r="P654" s="66"/>
      <c r="Q654" s="127"/>
      <c r="R654" s="71"/>
      <c r="S654" s="71"/>
      <c r="T654" s="71"/>
      <c r="U654" s="71"/>
      <c r="V654" s="71"/>
      <c r="W654" s="71"/>
      <c r="X654" s="71"/>
      <c r="Y654" s="71"/>
      <c r="Z654" s="71"/>
    </row>
    <row r="655" ht="9.75" customHeight="1">
      <c r="A655" s="71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66"/>
      <c r="P655" s="66"/>
      <c r="Q655" s="127"/>
      <c r="R655" s="71"/>
      <c r="S655" s="71"/>
      <c r="T655" s="71"/>
      <c r="U655" s="71"/>
      <c r="V655" s="71"/>
      <c r="W655" s="71"/>
      <c r="X655" s="71"/>
      <c r="Y655" s="71"/>
      <c r="Z655" s="71"/>
    </row>
    <row r="656" ht="9.75" customHeight="1">
      <c r="A656" s="71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66"/>
      <c r="P656" s="66"/>
      <c r="Q656" s="127"/>
      <c r="R656" s="71"/>
      <c r="S656" s="71"/>
      <c r="T656" s="71"/>
      <c r="U656" s="71"/>
      <c r="V656" s="71"/>
      <c r="W656" s="71"/>
      <c r="X656" s="71"/>
      <c r="Y656" s="71"/>
      <c r="Z656" s="71"/>
    </row>
    <row r="657" ht="9.75" customHeight="1">
      <c r="A657" s="71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66"/>
      <c r="P657" s="66"/>
      <c r="Q657" s="127"/>
      <c r="R657" s="71"/>
      <c r="S657" s="71"/>
      <c r="T657" s="71"/>
      <c r="U657" s="71"/>
      <c r="V657" s="71"/>
      <c r="W657" s="71"/>
      <c r="X657" s="71"/>
      <c r="Y657" s="71"/>
      <c r="Z657" s="71"/>
    </row>
    <row r="658" ht="9.75" customHeight="1">
      <c r="A658" s="71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66"/>
      <c r="P658" s="66"/>
      <c r="Q658" s="127"/>
      <c r="R658" s="71"/>
      <c r="S658" s="71"/>
      <c r="T658" s="71"/>
      <c r="U658" s="71"/>
      <c r="V658" s="71"/>
      <c r="W658" s="71"/>
      <c r="X658" s="71"/>
      <c r="Y658" s="71"/>
      <c r="Z658" s="71"/>
    </row>
    <row r="659" ht="9.75" customHeight="1">
      <c r="A659" s="71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66"/>
      <c r="P659" s="66"/>
      <c r="Q659" s="127"/>
      <c r="R659" s="71"/>
      <c r="S659" s="71"/>
      <c r="T659" s="71"/>
      <c r="U659" s="71"/>
      <c r="V659" s="71"/>
      <c r="W659" s="71"/>
      <c r="X659" s="71"/>
      <c r="Y659" s="71"/>
      <c r="Z659" s="71"/>
    </row>
    <row r="660" ht="9.75" customHeight="1">
      <c r="A660" s="71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66"/>
      <c r="P660" s="66"/>
      <c r="Q660" s="127"/>
      <c r="R660" s="71"/>
      <c r="S660" s="71"/>
      <c r="T660" s="71"/>
      <c r="U660" s="71"/>
      <c r="V660" s="71"/>
      <c r="W660" s="71"/>
      <c r="X660" s="71"/>
      <c r="Y660" s="71"/>
      <c r="Z660" s="71"/>
    </row>
    <row r="661" ht="9.75" customHeight="1">
      <c r="A661" s="71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66"/>
      <c r="P661" s="66"/>
      <c r="Q661" s="127"/>
      <c r="R661" s="71"/>
      <c r="S661" s="71"/>
      <c r="T661" s="71"/>
      <c r="U661" s="71"/>
      <c r="V661" s="71"/>
      <c r="W661" s="71"/>
      <c r="X661" s="71"/>
      <c r="Y661" s="71"/>
      <c r="Z661" s="71"/>
    </row>
    <row r="662" ht="9.75" customHeight="1">
      <c r="A662" s="71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66"/>
      <c r="P662" s="66"/>
      <c r="Q662" s="127"/>
      <c r="R662" s="71"/>
      <c r="S662" s="71"/>
      <c r="T662" s="71"/>
      <c r="U662" s="71"/>
      <c r="V662" s="71"/>
      <c r="W662" s="71"/>
      <c r="X662" s="71"/>
      <c r="Y662" s="71"/>
      <c r="Z662" s="71"/>
    </row>
    <row r="663" ht="9.75" customHeight="1">
      <c r="A663" s="71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66"/>
      <c r="P663" s="66"/>
      <c r="Q663" s="127"/>
      <c r="R663" s="71"/>
      <c r="S663" s="71"/>
      <c r="T663" s="71"/>
      <c r="U663" s="71"/>
      <c r="V663" s="71"/>
      <c r="W663" s="71"/>
      <c r="X663" s="71"/>
      <c r="Y663" s="71"/>
      <c r="Z663" s="71"/>
    </row>
    <row r="664" ht="9.75" customHeight="1">
      <c r="A664" s="71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66"/>
      <c r="P664" s="66"/>
      <c r="Q664" s="127"/>
      <c r="R664" s="71"/>
      <c r="S664" s="71"/>
      <c r="T664" s="71"/>
      <c r="U664" s="71"/>
      <c r="V664" s="71"/>
      <c r="W664" s="71"/>
      <c r="X664" s="71"/>
      <c r="Y664" s="71"/>
      <c r="Z664" s="71"/>
    </row>
    <row r="665" ht="9.75" customHeight="1">
      <c r="A665" s="71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66"/>
      <c r="P665" s="66"/>
      <c r="Q665" s="127"/>
      <c r="R665" s="71"/>
      <c r="S665" s="71"/>
      <c r="T665" s="71"/>
      <c r="U665" s="71"/>
      <c r="V665" s="71"/>
      <c r="W665" s="71"/>
      <c r="X665" s="71"/>
      <c r="Y665" s="71"/>
      <c r="Z665" s="71"/>
    </row>
    <row r="666" ht="9.75" customHeight="1">
      <c r="A666" s="71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66"/>
      <c r="P666" s="66"/>
      <c r="Q666" s="127"/>
      <c r="R666" s="71"/>
      <c r="S666" s="71"/>
      <c r="T666" s="71"/>
      <c r="U666" s="71"/>
      <c r="V666" s="71"/>
      <c r="W666" s="71"/>
      <c r="X666" s="71"/>
      <c r="Y666" s="71"/>
      <c r="Z666" s="71"/>
    </row>
    <row r="667" ht="9.75" customHeight="1">
      <c r="A667" s="71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66"/>
      <c r="P667" s="66"/>
      <c r="Q667" s="127"/>
      <c r="R667" s="71"/>
      <c r="S667" s="71"/>
      <c r="T667" s="71"/>
      <c r="U667" s="71"/>
      <c r="V667" s="71"/>
      <c r="W667" s="71"/>
      <c r="X667" s="71"/>
      <c r="Y667" s="71"/>
      <c r="Z667" s="71"/>
    </row>
    <row r="668" ht="9.75" customHeight="1">
      <c r="A668" s="71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66"/>
      <c r="P668" s="66"/>
      <c r="Q668" s="127"/>
      <c r="R668" s="71"/>
      <c r="S668" s="71"/>
      <c r="T668" s="71"/>
      <c r="U668" s="71"/>
      <c r="V668" s="71"/>
      <c r="W668" s="71"/>
      <c r="X668" s="71"/>
      <c r="Y668" s="71"/>
      <c r="Z668" s="71"/>
    </row>
    <row r="669" ht="9.75" customHeight="1">
      <c r="A669" s="71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66"/>
      <c r="P669" s="66"/>
      <c r="Q669" s="127"/>
      <c r="R669" s="71"/>
      <c r="S669" s="71"/>
      <c r="T669" s="71"/>
      <c r="U669" s="71"/>
      <c r="V669" s="71"/>
      <c r="W669" s="71"/>
      <c r="X669" s="71"/>
      <c r="Y669" s="71"/>
      <c r="Z669" s="71"/>
    </row>
    <row r="670" ht="9.75" customHeight="1">
      <c r="A670" s="71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66"/>
      <c r="P670" s="66"/>
      <c r="Q670" s="127"/>
      <c r="R670" s="71"/>
      <c r="S670" s="71"/>
      <c r="T670" s="71"/>
      <c r="U670" s="71"/>
      <c r="V670" s="71"/>
      <c r="W670" s="71"/>
      <c r="X670" s="71"/>
      <c r="Y670" s="71"/>
      <c r="Z670" s="71"/>
    </row>
    <row r="671" ht="9.75" customHeight="1">
      <c r="A671" s="71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66"/>
      <c r="P671" s="66"/>
      <c r="Q671" s="127"/>
      <c r="R671" s="71"/>
      <c r="S671" s="71"/>
      <c r="T671" s="71"/>
      <c r="U671" s="71"/>
      <c r="V671" s="71"/>
      <c r="W671" s="71"/>
      <c r="X671" s="71"/>
      <c r="Y671" s="71"/>
      <c r="Z671" s="71"/>
    </row>
    <row r="672" ht="9.75" customHeight="1">
      <c r="A672" s="71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66"/>
      <c r="P672" s="66"/>
      <c r="Q672" s="127"/>
      <c r="R672" s="71"/>
      <c r="S672" s="71"/>
      <c r="T672" s="71"/>
      <c r="U672" s="71"/>
      <c r="V672" s="71"/>
      <c r="W672" s="71"/>
      <c r="X672" s="71"/>
      <c r="Y672" s="71"/>
      <c r="Z672" s="71"/>
    </row>
    <row r="673" ht="9.75" customHeight="1">
      <c r="A673" s="71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66"/>
      <c r="P673" s="66"/>
      <c r="Q673" s="127"/>
      <c r="R673" s="71"/>
      <c r="S673" s="71"/>
      <c r="T673" s="71"/>
      <c r="U673" s="71"/>
      <c r="V673" s="71"/>
      <c r="W673" s="71"/>
      <c r="X673" s="71"/>
      <c r="Y673" s="71"/>
      <c r="Z673" s="71"/>
    </row>
    <row r="674" ht="9.75" customHeight="1">
      <c r="A674" s="71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66"/>
      <c r="P674" s="66"/>
      <c r="Q674" s="127"/>
      <c r="R674" s="71"/>
      <c r="S674" s="71"/>
      <c r="T674" s="71"/>
      <c r="U674" s="71"/>
      <c r="V674" s="71"/>
      <c r="W674" s="71"/>
      <c r="X674" s="71"/>
      <c r="Y674" s="71"/>
      <c r="Z674" s="71"/>
    </row>
    <row r="675" ht="9.75" customHeight="1">
      <c r="A675" s="71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66"/>
      <c r="P675" s="66"/>
      <c r="Q675" s="127"/>
      <c r="R675" s="71"/>
      <c r="S675" s="71"/>
      <c r="T675" s="71"/>
      <c r="U675" s="71"/>
      <c r="V675" s="71"/>
      <c r="W675" s="71"/>
      <c r="X675" s="71"/>
      <c r="Y675" s="71"/>
      <c r="Z675" s="71"/>
    </row>
    <row r="676" ht="9.75" customHeight="1">
      <c r="A676" s="71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66"/>
      <c r="P676" s="66"/>
      <c r="Q676" s="127"/>
      <c r="R676" s="71"/>
      <c r="S676" s="71"/>
      <c r="T676" s="71"/>
      <c r="U676" s="71"/>
      <c r="V676" s="71"/>
      <c r="W676" s="71"/>
      <c r="X676" s="71"/>
      <c r="Y676" s="71"/>
      <c r="Z676" s="71"/>
    </row>
    <row r="677" ht="9.75" customHeight="1">
      <c r="A677" s="71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66"/>
      <c r="P677" s="66"/>
      <c r="Q677" s="127"/>
      <c r="R677" s="71"/>
      <c r="S677" s="71"/>
      <c r="T677" s="71"/>
      <c r="U677" s="71"/>
      <c r="V677" s="71"/>
      <c r="W677" s="71"/>
      <c r="X677" s="71"/>
      <c r="Y677" s="71"/>
      <c r="Z677" s="71"/>
    </row>
    <row r="678" ht="9.75" customHeight="1">
      <c r="A678" s="71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66"/>
      <c r="P678" s="66"/>
      <c r="Q678" s="127"/>
      <c r="R678" s="71"/>
      <c r="S678" s="71"/>
      <c r="T678" s="71"/>
      <c r="U678" s="71"/>
      <c r="V678" s="71"/>
      <c r="W678" s="71"/>
      <c r="X678" s="71"/>
      <c r="Y678" s="71"/>
      <c r="Z678" s="71"/>
    </row>
    <row r="679" ht="9.75" customHeight="1">
      <c r="A679" s="71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66"/>
      <c r="P679" s="66"/>
      <c r="Q679" s="127"/>
      <c r="R679" s="71"/>
      <c r="S679" s="71"/>
      <c r="T679" s="71"/>
      <c r="U679" s="71"/>
      <c r="V679" s="71"/>
      <c r="W679" s="71"/>
      <c r="X679" s="71"/>
      <c r="Y679" s="71"/>
      <c r="Z679" s="71"/>
    </row>
    <row r="680" ht="9.75" customHeight="1">
      <c r="A680" s="71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66"/>
      <c r="P680" s="66"/>
      <c r="Q680" s="127"/>
      <c r="R680" s="71"/>
      <c r="S680" s="71"/>
      <c r="T680" s="71"/>
      <c r="U680" s="71"/>
      <c r="V680" s="71"/>
      <c r="W680" s="71"/>
      <c r="X680" s="71"/>
      <c r="Y680" s="71"/>
      <c r="Z680" s="71"/>
    </row>
    <row r="681" ht="9.75" customHeight="1">
      <c r="A681" s="71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66"/>
      <c r="P681" s="66"/>
      <c r="Q681" s="127"/>
      <c r="R681" s="71"/>
      <c r="S681" s="71"/>
      <c r="T681" s="71"/>
      <c r="U681" s="71"/>
      <c r="V681" s="71"/>
      <c r="W681" s="71"/>
      <c r="X681" s="71"/>
      <c r="Y681" s="71"/>
      <c r="Z681" s="71"/>
    </row>
    <row r="682" ht="9.75" customHeight="1">
      <c r="A682" s="71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66"/>
      <c r="P682" s="66"/>
      <c r="Q682" s="127"/>
      <c r="R682" s="71"/>
      <c r="S682" s="71"/>
      <c r="T682" s="71"/>
      <c r="U682" s="71"/>
      <c r="V682" s="71"/>
      <c r="W682" s="71"/>
      <c r="X682" s="71"/>
      <c r="Y682" s="71"/>
      <c r="Z682" s="71"/>
    </row>
    <row r="683" ht="9.75" customHeight="1">
      <c r="A683" s="71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66"/>
      <c r="P683" s="66"/>
      <c r="Q683" s="127"/>
      <c r="R683" s="71"/>
      <c r="S683" s="71"/>
      <c r="T683" s="71"/>
      <c r="U683" s="71"/>
      <c r="V683" s="71"/>
      <c r="W683" s="71"/>
      <c r="X683" s="71"/>
      <c r="Y683" s="71"/>
      <c r="Z683" s="71"/>
    </row>
    <row r="684" ht="9.75" customHeight="1">
      <c r="A684" s="71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66"/>
      <c r="P684" s="66"/>
      <c r="Q684" s="127"/>
      <c r="R684" s="71"/>
      <c r="S684" s="71"/>
      <c r="T684" s="71"/>
      <c r="U684" s="71"/>
      <c r="V684" s="71"/>
      <c r="W684" s="71"/>
      <c r="X684" s="71"/>
      <c r="Y684" s="71"/>
      <c r="Z684" s="71"/>
    </row>
    <row r="685" ht="9.75" customHeight="1">
      <c r="A685" s="71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66"/>
      <c r="P685" s="66"/>
      <c r="Q685" s="127"/>
      <c r="R685" s="71"/>
      <c r="S685" s="71"/>
      <c r="T685" s="71"/>
      <c r="U685" s="71"/>
      <c r="V685" s="71"/>
      <c r="W685" s="71"/>
      <c r="X685" s="71"/>
      <c r="Y685" s="71"/>
      <c r="Z685" s="71"/>
    </row>
    <row r="686" ht="9.75" customHeight="1">
      <c r="A686" s="71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66"/>
      <c r="P686" s="66"/>
      <c r="Q686" s="127"/>
      <c r="R686" s="71"/>
      <c r="S686" s="71"/>
      <c r="T686" s="71"/>
      <c r="U686" s="71"/>
      <c r="V686" s="71"/>
      <c r="W686" s="71"/>
      <c r="X686" s="71"/>
      <c r="Y686" s="71"/>
      <c r="Z686" s="71"/>
    </row>
    <row r="687" ht="9.75" customHeight="1">
      <c r="A687" s="71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66"/>
      <c r="P687" s="66"/>
      <c r="Q687" s="127"/>
      <c r="R687" s="71"/>
      <c r="S687" s="71"/>
      <c r="T687" s="71"/>
      <c r="U687" s="71"/>
      <c r="V687" s="71"/>
      <c r="W687" s="71"/>
      <c r="X687" s="71"/>
      <c r="Y687" s="71"/>
      <c r="Z687" s="71"/>
    </row>
    <row r="688" ht="9.75" customHeight="1">
      <c r="A688" s="71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66"/>
      <c r="P688" s="66"/>
      <c r="Q688" s="127"/>
      <c r="R688" s="71"/>
      <c r="S688" s="71"/>
      <c r="T688" s="71"/>
      <c r="U688" s="71"/>
      <c r="V688" s="71"/>
      <c r="W688" s="71"/>
      <c r="X688" s="71"/>
      <c r="Y688" s="71"/>
      <c r="Z688" s="71"/>
    </row>
    <row r="689" ht="9.75" customHeight="1">
      <c r="A689" s="71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66"/>
      <c r="P689" s="66"/>
      <c r="Q689" s="127"/>
      <c r="R689" s="71"/>
      <c r="S689" s="71"/>
      <c r="T689" s="71"/>
      <c r="U689" s="71"/>
      <c r="V689" s="71"/>
      <c r="W689" s="71"/>
      <c r="X689" s="71"/>
      <c r="Y689" s="71"/>
      <c r="Z689" s="71"/>
    </row>
    <row r="690" ht="9.75" customHeight="1">
      <c r="A690" s="71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66"/>
      <c r="P690" s="66"/>
      <c r="Q690" s="127"/>
      <c r="R690" s="71"/>
      <c r="S690" s="71"/>
      <c r="T690" s="71"/>
      <c r="U690" s="71"/>
      <c r="V690" s="71"/>
      <c r="W690" s="71"/>
      <c r="X690" s="71"/>
      <c r="Y690" s="71"/>
      <c r="Z690" s="71"/>
    </row>
    <row r="691" ht="9.75" customHeight="1">
      <c r="A691" s="71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66"/>
      <c r="P691" s="66"/>
      <c r="Q691" s="127"/>
      <c r="R691" s="71"/>
      <c r="S691" s="71"/>
      <c r="T691" s="71"/>
      <c r="U691" s="71"/>
      <c r="V691" s="71"/>
      <c r="W691" s="71"/>
      <c r="X691" s="71"/>
      <c r="Y691" s="71"/>
      <c r="Z691" s="71"/>
    </row>
    <row r="692" ht="9.75" customHeight="1">
      <c r="A692" s="71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66"/>
      <c r="P692" s="66"/>
      <c r="Q692" s="127"/>
      <c r="R692" s="71"/>
      <c r="S692" s="71"/>
      <c r="T692" s="71"/>
      <c r="U692" s="71"/>
      <c r="V692" s="71"/>
      <c r="W692" s="71"/>
      <c r="X692" s="71"/>
      <c r="Y692" s="71"/>
      <c r="Z692" s="71"/>
    </row>
    <row r="693" ht="9.75" customHeight="1">
      <c r="A693" s="71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66"/>
      <c r="P693" s="66"/>
      <c r="Q693" s="127"/>
      <c r="R693" s="71"/>
      <c r="S693" s="71"/>
      <c r="T693" s="71"/>
      <c r="U693" s="71"/>
      <c r="V693" s="71"/>
      <c r="W693" s="71"/>
      <c r="X693" s="71"/>
      <c r="Y693" s="71"/>
      <c r="Z693" s="71"/>
    </row>
    <row r="694" ht="9.75" customHeight="1">
      <c r="A694" s="71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66"/>
      <c r="P694" s="66"/>
      <c r="Q694" s="127"/>
      <c r="R694" s="71"/>
      <c r="S694" s="71"/>
      <c r="T694" s="71"/>
      <c r="U694" s="71"/>
      <c r="V694" s="71"/>
      <c r="W694" s="71"/>
      <c r="X694" s="71"/>
      <c r="Y694" s="71"/>
      <c r="Z694" s="71"/>
    </row>
    <row r="695" ht="9.75" customHeight="1">
      <c r="A695" s="71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66"/>
      <c r="P695" s="66"/>
      <c r="Q695" s="127"/>
      <c r="R695" s="71"/>
      <c r="S695" s="71"/>
      <c r="T695" s="71"/>
      <c r="U695" s="71"/>
      <c r="V695" s="71"/>
      <c r="W695" s="71"/>
      <c r="X695" s="71"/>
      <c r="Y695" s="71"/>
      <c r="Z695" s="71"/>
    </row>
    <row r="696" ht="9.75" customHeight="1">
      <c r="A696" s="71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66"/>
      <c r="P696" s="66"/>
      <c r="Q696" s="127"/>
      <c r="R696" s="71"/>
      <c r="S696" s="71"/>
      <c r="T696" s="71"/>
      <c r="U696" s="71"/>
      <c r="V696" s="71"/>
      <c r="W696" s="71"/>
      <c r="X696" s="71"/>
      <c r="Y696" s="71"/>
      <c r="Z696" s="71"/>
    </row>
    <row r="697" ht="9.75" customHeight="1">
      <c r="A697" s="71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66"/>
      <c r="P697" s="66"/>
      <c r="Q697" s="127"/>
      <c r="R697" s="71"/>
      <c r="S697" s="71"/>
      <c r="T697" s="71"/>
      <c r="U697" s="71"/>
      <c r="V697" s="71"/>
      <c r="W697" s="71"/>
      <c r="X697" s="71"/>
      <c r="Y697" s="71"/>
      <c r="Z697" s="71"/>
    </row>
    <row r="698" ht="9.75" customHeight="1">
      <c r="A698" s="71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66"/>
      <c r="P698" s="66"/>
      <c r="Q698" s="127"/>
      <c r="R698" s="71"/>
      <c r="S698" s="71"/>
      <c r="T698" s="71"/>
      <c r="U698" s="71"/>
      <c r="V698" s="71"/>
      <c r="W698" s="71"/>
      <c r="X698" s="71"/>
      <c r="Y698" s="71"/>
      <c r="Z698" s="71"/>
    </row>
    <row r="699" ht="9.75" customHeight="1">
      <c r="A699" s="71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66"/>
      <c r="P699" s="66"/>
      <c r="Q699" s="127"/>
      <c r="R699" s="71"/>
      <c r="S699" s="71"/>
      <c r="T699" s="71"/>
      <c r="U699" s="71"/>
      <c r="V699" s="71"/>
      <c r="W699" s="71"/>
      <c r="X699" s="71"/>
      <c r="Y699" s="71"/>
      <c r="Z699" s="71"/>
    </row>
    <row r="700" ht="9.75" customHeight="1">
      <c r="A700" s="71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66"/>
      <c r="P700" s="66"/>
      <c r="Q700" s="127"/>
      <c r="R700" s="71"/>
      <c r="S700" s="71"/>
      <c r="T700" s="71"/>
      <c r="U700" s="71"/>
      <c r="V700" s="71"/>
      <c r="W700" s="71"/>
      <c r="X700" s="71"/>
      <c r="Y700" s="71"/>
      <c r="Z700" s="71"/>
    </row>
    <row r="701" ht="9.75" customHeight="1">
      <c r="A701" s="71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66"/>
      <c r="P701" s="66"/>
      <c r="Q701" s="127"/>
      <c r="R701" s="71"/>
      <c r="S701" s="71"/>
      <c r="T701" s="71"/>
      <c r="U701" s="71"/>
      <c r="V701" s="71"/>
      <c r="W701" s="71"/>
      <c r="X701" s="71"/>
      <c r="Y701" s="71"/>
      <c r="Z701" s="71"/>
    </row>
    <row r="702" ht="9.75" customHeight="1">
      <c r="A702" s="71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66"/>
      <c r="P702" s="66"/>
      <c r="Q702" s="127"/>
      <c r="R702" s="71"/>
      <c r="S702" s="71"/>
      <c r="T702" s="71"/>
      <c r="U702" s="71"/>
      <c r="V702" s="71"/>
      <c r="W702" s="71"/>
      <c r="X702" s="71"/>
      <c r="Y702" s="71"/>
      <c r="Z702" s="71"/>
    </row>
    <row r="703" ht="9.75" customHeight="1">
      <c r="A703" s="71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66"/>
      <c r="P703" s="66"/>
      <c r="Q703" s="127"/>
      <c r="R703" s="71"/>
      <c r="S703" s="71"/>
      <c r="T703" s="71"/>
      <c r="U703" s="71"/>
      <c r="V703" s="71"/>
      <c r="W703" s="71"/>
      <c r="X703" s="71"/>
      <c r="Y703" s="71"/>
      <c r="Z703" s="71"/>
    </row>
    <row r="704" ht="9.75" customHeight="1">
      <c r="A704" s="71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66"/>
      <c r="P704" s="66"/>
      <c r="Q704" s="127"/>
      <c r="R704" s="71"/>
      <c r="S704" s="71"/>
      <c r="T704" s="71"/>
      <c r="U704" s="71"/>
      <c r="V704" s="71"/>
      <c r="W704" s="71"/>
      <c r="X704" s="71"/>
      <c r="Y704" s="71"/>
      <c r="Z704" s="71"/>
    </row>
    <row r="705" ht="9.75" customHeight="1">
      <c r="A705" s="71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66"/>
      <c r="P705" s="66"/>
      <c r="Q705" s="127"/>
      <c r="R705" s="71"/>
      <c r="S705" s="71"/>
      <c r="T705" s="71"/>
      <c r="U705" s="71"/>
      <c r="V705" s="71"/>
      <c r="W705" s="71"/>
      <c r="X705" s="71"/>
      <c r="Y705" s="71"/>
      <c r="Z705" s="71"/>
    </row>
    <row r="706" ht="9.75" customHeight="1">
      <c r="A706" s="71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66"/>
      <c r="P706" s="66"/>
      <c r="Q706" s="127"/>
      <c r="R706" s="71"/>
      <c r="S706" s="71"/>
      <c r="T706" s="71"/>
      <c r="U706" s="71"/>
      <c r="V706" s="71"/>
      <c r="W706" s="71"/>
      <c r="X706" s="71"/>
      <c r="Y706" s="71"/>
      <c r="Z706" s="71"/>
    </row>
    <row r="707" ht="9.75" customHeight="1">
      <c r="A707" s="71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66"/>
      <c r="P707" s="66"/>
      <c r="Q707" s="127"/>
      <c r="R707" s="71"/>
      <c r="S707" s="71"/>
      <c r="T707" s="71"/>
      <c r="U707" s="71"/>
      <c r="V707" s="71"/>
      <c r="W707" s="71"/>
      <c r="X707" s="71"/>
      <c r="Y707" s="71"/>
      <c r="Z707" s="71"/>
    </row>
    <row r="708" ht="9.75" customHeight="1">
      <c r="A708" s="71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66"/>
      <c r="P708" s="66"/>
      <c r="Q708" s="127"/>
      <c r="R708" s="71"/>
      <c r="S708" s="71"/>
      <c r="T708" s="71"/>
      <c r="U708" s="71"/>
      <c r="V708" s="71"/>
      <c r="W708" s="71"/>
      <c r="X708" s="71"/>
      <c r="Y708" s="71"/>
      <c r="Z708" s="71"/>
    </row>
    <row r="709" ht="9.75" customHeight="1">
      <c r="A709" s="71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66"/>
      <c r="P709" s="66"/>
      <c r="Q709" s="127"/>
      <c r="R709" s="71"/>
      <c r="S709" s="71"/>
      <c r="T709" s="71"/>
      <c r="U709" s="71"/>
      <c r="V709" s="71"/>
      <c r="W709" s="71"/>
      <c r="X709" s="71"/>
      <c r="Y709" s="71"/>
      <c r="Z709" s="71"/>
    </row>
    <row r="710" ht="9.75" customHeight="1">
      <c r="A710" s="71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66"/>
      <c r="P710" s="66"/>
      <c r="Q710" s="127"/>
      <c r="R710" s="71"/>
      <c r="S710" s="71"/>
      <c r="T710" s="71"/>
      <c r="U710" s="71"/>
      <c r="V710" s="71"/>
      <c r="W710" s="71"/>
      <c r="X710" s="71"/>
      <c r="Y710" s="71"/>
      <c r="Z710" s="71"/>
    </row>
    <row r="711" ht="9.75" customHeight="1">
      <c r="A711" s="71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66"/>
      <c r="P711" s="66"/>
      <c r="Q711" s="127"/>
      <c r="R711" s="71"/>
      <c r="S711" s="71"/>
      <c r="T711" s="71"/>
      <c r="U711" s="71"/>
      <c r="V711" s="71"/>
      <c r="W711" s="71"/>
      <c r="X711" s="71"/>
      <c r="Y711" s="71"/>
      <c r="Z711" s="71"/>
    </row>
    <row r="712" ht="9.75" customHeight="1">
      <c r="A712" s="71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66"/>
      <c r="P712" s="66"/>
      <c r="Q712" s="127"/>
      <c r="R712" s="71"/>
      <c r="S712" s="71"/>
      <c r="T712" s="71"/>
      <c r="U712" s="71"/>
      <c r="V712" s="71"/>
      <c r="W712" s="71"/>
      <c r="X712" s="71"/>
      <c r="Y712" s="71"/>
      <c r="Z712" s="71"/>
    </row>
    <row r="713" ht="9.75" customHeight="1">
      <c r="A713" s="71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66"/>
      <c r="P713" s="66"/>
      <c r="Q713" s="127"/>
      <c r="R713" s="71"/>
      <c r="S713" s="71"/>
      <c r="T713" s="71"/>
      <c r="U713" s="71"/>
      <c r="V713" s="71"/>
      <c r="W713" s="71"/>
      <c r="X713" s="71"/>
      <c r="Y713" s="71"/>
      <c r="Z713" s="71"/>
    </row>
    <row r="714" ht="9.75" customHeight="1">
      <c r="A714" s="71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66"/>
      <c r="P714" s="66"/>
      <c r="Q714" s="127"/>
      <c r="R714" s="71"/>
      <c r="S714" s="71"/>
      <c r="T714" s="71"/>
      <c r="U714" s="71"/>
      <c r="V714" s="71"/>
      <c r="W714" s="71"/>
      <c r="X714" s="71"/>
      <c r="Y714" s="71"/>
      <c r="Z714" s="71"/>
    </row>
    <row r="715" ht="9.75" customHeight="1">
      <c r="A715" s="71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66"/>
      <c r="P715" s="66"/>
      <c r="Q715" s="127"/>
      <c r="R715" s="71"/>
      <c r="S715" s="71"/>
      <c r="T715" s="71"/>
      <c r="U715" s="71"/>
      <c r="V715" s="71"/>
      <c r="W715" s="71"/>
      <c r="X715" s="71"/>
      <c r="Y715" s="71"/>
      <c r="Z715" s="71"/>
    </row>
    <row r="716" ht="9.75" customHeight="1">
      <c r="A716" s="71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66"/>
      <c r="P716" s="66"/>
      <c r="Q716" s="127"/>
      <c r="R716" s="71"/>
      <c r="S716" s="71"/>
      <c r="T716" s="71"/>
      <c r="U716" s="71"/>
      <c r="V716" s="71"/>
      <c r="W716" s="71"/>
      <c r="X716" s="71"/>
      <c r="Y716" s="71"/>
      <c r="Z716" s="71"/>
    </row>
    <row r="717" ht="9.75" customHeight="1">
      <c r="A717" s="71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66"/>
      <c r="P717" s="66"/>
      <c r="Q717" s="127"/>
      <c r="R717" s="71"/>
      <c r="S717" s="71"/>
      <c r="T717" s="71"/>
      <c r="U717" s="71"/>
      <c r="V717" s="71"/>
      <c r="W717" s="71"/>
      <c r="X717" s="71"/>
      <c r="Y717" s="71"/>
      <c r="Z717" s="71"/>
    </row>
    <row r="718" ht="9.75" customHeight="1">
      <c r="A718" s="71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66"/>
      <c r="P718" s="66"/>
      <c r="Q718" s="127"/>
      <c r="R718" s="71"/>
      <c r="S718" s="71"/>
      <c r="T718" s="71"/>
      <c r="U718" s="71"/>
      <c r="V718" s="71"/>
      <c r="W718" s="71"/>
      <c r="X718" s="71"/>
      <c r="Y718" s="71"/>
      <c r="Z718" s="71"/>
    </row>
    <row r="719" ht="9.75" customHeight="1">
      <c r="A719" s="71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66"/>
      <c r="P719" s="66"/>
      <c r="Q719" s="127"/>
      <c r="R719" s="71"/>
      <c r="S719" s="71"/>
      <c r="T719" s="71"/>
      <c r="U719" s="71"/>
      <c r="V719" s="71"/>
      <c r="W719" s="71"/>
      <c r="X719" s="71"/>
      <c r="Y719" s="71"/>
      <c r="Z719" s="71"/>
    </row>
    <row r="720" ht="9.75" customHeight="1">
      <c r="A720" s="71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66"/>
      <c r="P720" s="66"/>
      <c r="Q720" s="127"/>
      <c r="R720" s="71"/>
      <c r="S720" s="71"/>
      <c r="T720" s="71"/>
      <c r="U720" s="71"/>
      <c r="V720" s="71"/>
      <c r="W720" s="71"/>
      <c r="X720" s="71"/>
      <c r="Y720" s="71"/>
      <c r="Z720" s="71"/>
    </row>
    <row r="721" ht="9.75" customHeight="1">
      <c r="A721" s="71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66"/>
      <c r="P721" s="66"/>
      <c r="Q721" s="127"/>
      <c r="R721" s="71"/>
      <c r="S721" s="71"/>
      <c r="T721" s="71"/>
      <c r="U721" s="71"/>
      <c r="V721" s="71"/>
      <c r="W721" s="71"/>
      <c r="X721" s="71"/>
      <c r="Y721" s="71"/>
      <c r="Z721" s="71"/>
    </row>
    <row r="722" ht="9.75" customHeight="1">
      <c r="A722" s="71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66"/>
      <c r="P722" s="66"/>
      <c r="Q722" s="127"/>
      <c r="R722" s="71"/>
      <c r="S722" s="71"/>
      <c r="T722" s="71"/>
      <c r="U722" s="71"/>
      <c r="V722" s="71"/>
      <c r="W722" s="71"/>
      <c r="X722" s="71"/>
      <c r="Y722" s="71"/>
      <c r="Z722" s="71"/>
    </row>
    <row r="723" ht="9.75" customHeight="1">
      <c r="A723" s="71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66"/>
      <c r="P723" s="66"/>
      <c r="Q723" s="127"/>
      <c r="R723" s="71"/>
      <c r="S723" s="71"/>
      <c r="T723" s="71"/>
      <c r="U723" s="71"/>
      <c r="V723" s="71"/>
      <c r="W723" s="71"/>
      <c r="X723" s="71"/>
      <c r="Y723" s="71"/>
      <c r="Z723" s="71"/>
    </row>
    <row r="724" ht="9.75" customHeight="1">
      <c r="A724" s="71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66"/>
      <c r="P724" s="66"/>
      <c r="Q724" s="127"/>
      <c r="R724" s="71"/>
      <c r="S724" s="71"/>
      <c r="T724" s="71"/>
      <c r="U724" s="71"/>
      <c r="V724" s="71"/>
      <c r="W724" s="71"/>
      <c r="X724" s="71"/>
      <c r="Y724" s="71"/>
      <c r="Z724" s="71"/>
    </row>
    <row r="725" ht="9.75" customHeight="1">
      <c r="A725" s="71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66"/>
      <c r="P725" s="66"/>
      <c r="Q725" s="127"/>
      <c r="R725" s="71"/>
      <c r="S725" s="71"/>
      <c r="T725" s="71"/>
      <c r="U725" s="71"/>
      <c r="V725" s="71"/>
      <c r="W725" s="71"/>
      <c r="X725" s="71"/>
      <c r="Y725" s="71"/>
      <c r="Z725" s="71"/>
    </row>
    <row r="726" ht="9.75" customHeight="1">
      <c r="A726" s="71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66"/>
      <c r="P726" s="66"/>
      <c r="Q726" s="127"/>
      <c r="R726" s="71"/>
      <c r="S726" s="71"/>
      <c r="T726" s="71"/>
      <c r="U726" s="71"/>
      <c r="V726" s="71"/>
      <c r="W726" s="71"/>
      <c r="X726" s="71"/>
      <c r="Y726" s="71"/>
      <c r="Z726" s="71"/>
    </row>
    <row r="727" ht="9.75" customHeight="1">
      <c r="A727" s="71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66"/>
      <c r="P727" s="66"/>
      <c r="Q727" s="127"/>
      <c r="R727" s="71"/>
      <c r="S727" s="71"/>
      <c r="T727" s="71"/>
      <c r="U727" s="71"/>
      <c r="V727" s="71"/>
      <c r="W727" s="71"/>
      <c r="X727" s="71"/>
      <c r="Y727" s="71"/>
      <c r="Z727" s="71"/>
    </row>
    <row r="728" ht="9.75" customHeight="1">
      <c r="A728" s="71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66"/>
      <c r="P728" s="66"/>
      <c r="Q728" s="127"/>
      <c r="R728" s="71"/>
      <c r="S728" s="71"/>
      <c r="T728" s="71"/>
      <c r="U728" s="71"/>
      <c r="V728" s="71"/>
      <c r="W728" s="71"/>
      <c r="X728" s="71"/>
      <c r="Y728" s="71"/>
      <c r="Z728" s="71"/>
    </row>
    <row r="729" ht="9.75" customHeight="1">
      <c r="A729" s="71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66"/>
      <c r="P729" s="66"/>
      <c r="Q729" s="127"/>
      <c r="R729" s="71"/>
      <c r="S729" s="71"/>
      <c r="T729" s="71"/>
      <c r="U729" s="71"/>
      <c r="V729" s="71"/>
      <c r="W729" s="71"/>
      <c r="X729" s="71"/>
      <c r="Y729" s="71"/>
      <c r="Z729" s="71"/>
    </row>
    <row r="730" ht="9.75" customHeight="1">
      <c r="A730" s="71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66"/>
      <c r="P730" s="66"/>
      <c r="Q730" s="127"/>
      <c r="R730" s="71"/>
      <c r="S730" s="71"/>
      <c r="T730" s="71"/>
      <c r="U730" s="71"/>
      <c r="V730" s="71"/>
      <c r="W730" s="71"/>
      <c r="X730" s="71"/>
      <c r="Y730" s="71"/>
      <c r="Z730" s="71"/>
    </row>
    <row r="731" ht="9.75" customHeight="1">
      <c r="A731" s="71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66"/>
      <c r="P731" s="66"/>
      <c r="Q731" s="127"/>
      <c r="R731" s="71"/>
      <c r="S731" s="71"/>
      <c r="T731" s="71"/>
      <c r="U731" s="71"/>
      <c r="V731" s="71"/>
      <c r="W731" s="71"/>
      <c r="X731" s="71"/>
      <c r="Y731" s="71"/>
      <c r="Z731" s="71"/>
    </row>
    <row r="732" ht="9.75" customHeight="1">
      <c r="A732" s="71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66"/>
      <c r="P732" s="66"/>
      <c r="Q732" s="127"/>
      <c r="R732" s="71"/>
      <c r="S732" s="71"/>
      <c r="T732" s="71"/>
      <c r="U732" s="71"/>
      <c r="V732" s="71"/>
      <c r="W732" s="71"/>
      <c r="X732" s="71"/>
      <c r="Y732" s="71"/>
      <c r="Z732" s="71"/>
    </row>
    <row r="733" ht="9.75" customHeight="1">
      <c r="A733" s="71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66"/>
      <c r="P733" s="66"/>
      <c r="Q733" s="127"/>
      <c r="R733" s="71"/>
      <c r="S733" s="71"/>
      <c r="T733" s="71"/>
      <c r="U733" s="71"/>
      <c r="V733" s="71"/>
      <c r="W733" s="71"/>
      <c r="X733" s="71"/>
      <c r="Y733" s="71"/>
      <c r="Z733" s="71"/>
    </row>
    <row r="734" ht="9.75" customHeight="1">
      <c r="A734" s="71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66"/>
      <c r="P734" s="66"/>
      <c r="Q734" s="127"/>
      <c r="R734" s="71"/>
      <c r="S734" s="71"/>
      <c r="T734" s="71"/>
      <c r="U734" s="71"/>
      <c r="V734" s="71"/>
      <c r="W734" s="71"/>
      <c r="X734" s="71"/>
      <c r="Y734" s="71"/>
      <c r="Z734" s="71"/>
    </row>
    <row r="735" ht="9.75" customHeight="1">
      <c r="A735" s="71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66"/>
      <c r="P735" s="66"/>
      <c r="Q735" s="127"/>
      <c r="R735" s="71"/>
      <c r="S735" s="71"/>
      <c r="T735" s="71"/>
      <c r="U735" s="71"/>
      <c r="V735" s="71"/>
      <c r="W735" s="71"/>
      <c r="X735" s="71"/>
      <c r="Y735" s="71"/>
      <c r="Z735" s="71"/>
    </row>
    <row r="736" ht="9.75" customHeight="1">
      <c r="A736" s="71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66"/>
      <c r="P736" s="66"/>
      <c r="Q736" s="127"/>
      <c r="R736" s="71"/>
      <c r="S736" s="71"/>
      <c r="T736" s="71"/>
      <c r="U736" s="71"/>
      <c r="V736" s="71"/>
      <c r="W736" s="71"/>
      <c r="X736" s="71"/>
      <c r="Y736" s="71"/>
      <c r="Z736" s="71"/>
    </row>
    <row r="737" ht="9.75" customHeight="1">
      <c r="A737" s="71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66"/>
      <c r="P737" s="66"/>
      <c r="Q737" s="127"/>
      <c r="R737" s="71"/>
      <c r="S737" s="71"/>
      <c r="T737" s="71"/>
      <c r="U737" s="71"/>
      <c r="V737" s="71"/>
      <c r="W737" s="71"/>
      <c r="X737" s="71"/>
      <c r="Y737" s="71"/>
      <c r="Z737" s="71"/>
    </row>
    <row r="738" ht="9.75" customHeight="1">
      <c r="A738" s="71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66"/>
      <c r="P738" s="66"/>
      <c r="Q738" s="127"/>
      <c r="R738" s="71"/>
      <c r="S738" s="71"/>
      <c r="T738" s="71"/>
      <c r="U738" s="71"/>
      <c r="V738" s="71"/>
      <c r="W738" s="71"/>
      <c r="X738" s="71"/>
      <c r="Y738" s="71"/>
      <c r="Z738" s="71"/>
    </row>
    <row r="739" ht="9.75" customHeight="1">
      <c r="A739" s="71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66"/>
      <c r="P739" s="66"/>
      <c r="Q739" s="127"/>
      <c r="R739" s="71"/>
      <c r="S739" s="71"/>
      <c r="T739" s="71"/>
      <c r="U739" s="71"/>
      <c r="V739" s="71"/>
      <c r="W739" s="71"/>
      <c r="X739" s="71"/>
      <c r="Y739" s="71"/>
      <c r="Z739" s="71"/>
    </row>
    <row r="740" ht="9.75" customHeight="1">
      <c r="A740" s="71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66"/>
      <c r="P740" s="66"/>
      <c r="Q740" s="127"/>
      <c r="R740" s="71"/>
      <c r="S740" s="71"/>
      <c r="T740" s="71"/>
      <c r="U740" s="71"/>
      <c r="V740" s="71"/>
      <c r="W740" s="71"/>
      <c r="X740" s="71"/>
      <c r="Y740" s="71"/>
      <c r="Z740" s="71"/>
    </row>
    <row r="741" ht="9.75" customHeight="1">
      <c r="A741" s="71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66"/>
      <c r="P741" s="66"/>
      <c r="Q741" s="127"/>
      <c r="R741" s="71"/>
      <c r="S741" s="71"/>
      <c r="T741" s="71"/>
      <c r="U741" s="71"/>
      <c r="V741" s="71"/>
      <c r="W741" s="71"/>
      <c r="X741" s="71"/>
      <c r="Y741" s="71"/>
      <c r="Z741" s="71"/>
    </row>
    <row r="742" ht="9.75" customHeight="1">
      <c r="A742" s="71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66"/>
      <c r="P742" s="66"/>
      <c r="Q742" s="127"/>
      <c r="R742" s="71"/>
      <c r="S742" s="71"/>
      <c r="T742" s="71"/>
      <c r="U742" s="71"/>
      <c r="V742" s="71"/>
      <c r="W742" s="71"/>
      <c r="X742" s="71"/>
      <c r="Y742" s="71"/>
      <c r="Z742" s="71"/>
    </row>
    <row r="743" ht="9.75" customHeight="1">
      <c r="A743" s="71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66"/>
      <c r="P743" s="66"/>
      <c r="Q743" s="127"/>
      <c r="R743" s="71"/>
      <c r="S743" s="71"/>
      <c r="T743" s="71"/>
      <c r="U743" s="71"/>
      <c r="V743" s="71"/>
      <c r="W743" s="71"/>
      <c r="X743" s="71"/>
      <c r="Y743" s="71"/>
      <c r="Z743" s="71"/>
    </row>
    <row r="744" ht="9.75" customHeight="1">
      <c r="A744" s="71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66"/>
      <c r="P744" s="66"/>
      <c r="Q744" s="127"/>
      <c r="R744" s="71"/>
      <c r="S744" s="71"/>
      <c r="T744" s="71"/>
      <c r="U744" s="71"/>
      <c r="V744" s="71"/>
      <c r="W744" s="71"/>
      <c r="X744" s="71"/>
      <c r="Y744" s="71"/>
      <c r="Z744" s="71"/>
    </row>
    <row r="745" ht="9.75" customHeight="1">
      <c r="A745" s="71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66"/>
      <c r="P745" s="66"/>
      <c r="Q745" s="127"/>
      <c r="R745" s="71"/>
      <c r="S745" s="71"/>
      <c r="T745" s="71"/>
      <c r="U745" s="71"/>
      <c r="V745" s="71"/>
      <c r="W745" s="71"/>
      <c r="X745" s="71"/>
      <c r="Y745" s="71"/>
      <c r="Z745" s="71"/>
    </row>
    <row r="746" ht="9.75" customHeight="1">
      <c r="A746" s="71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66"/>
      <c r="P746" s="66"/>
      <c r="Q746" s="127"/>
      <c r="R746" s="71"/>
      <c r="S746" s="71"/>
      <c r="T746" s="71"/>
      <c r="U746" s="71"/>
      <c r="V746" s="71"/>
      <c r="W746" s="71"/>
      <c r="X746" s="71"/>
      <c r="Y746" s="71"/>
      <c r="Z746" s="71"/>
    </row>
    <row r="747" ht="9.75" customHeight="1">
      <c r="A747" s="71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66"/>
      <c r="P747" s="66"/>
      <c r="Q747" s="127"/>
      <c r="R747" s="71"/>
      <c r="S747" s="71"/>
      <c r="T747" s="71"/>
      <c r="U747" s="71"/>
      <c r="V747" s="71"/>
      <c r="W747" s="71"/>
      <c r="X747" s="71"/>
      <c r="Y747" s="71"/>
      <c r="Z747" s="71"/>
    </row>
    <row r="748" ht="9.75" customHeight="1">
      <c r="A748" s="71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66"/>
      <c r="P748" s="66"/>
      <c r="Q748" s="127"/>
      <c r="R748" s="71"/>
      <c r="S748" s="71"/>
      <c r="T748" s="71"/>
      <c r="U748" s="71"/>
      <c r="V748" s="71"/>
      <c r="W748" s="71"/>
      <c r="X748" s="71"/>
      <c r="Y748" s="71"/>
      <c r="Z748" s="71"/>
    </row>
    <row r="749" ht="9.75" customHeight="1">
      <c r="A749" s="71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66"/>
      <c r="P749" s="66"/>
      <c r="Q749" s="127"/>
      <c r="R749" s="71"/>
      <c r="S749" s="71"/>
      <c r="T749" s="71"/>
      <c r="U749" s="71"/>
      <c r="V749" s="71"/>
      <c r="W749" s="71"/>
      <c r="X749" s="71"/>
      <c r="Y749" s="71"/>
      <c r="Z749" s="71"/>
    </row>
    <row r="750" ht="9.75" customHeight="1">
      <c r="A750" s="71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66"/>
      <c r="P750" s="66"/>
      <c r="Q750" s="127"/>
      <c r="R750" s="71"/>
      <c r="S750" s="71"/>
      <c r="T750" s="71"/>
      <c r="U750" s="71"/>
      <c r="V750" s="71"/>
      <c r="W750" s="71"/>
      <c r="X750" s="71"/>
      <c r="Y750" s="71"/>
      <c r="Z750" s="71"/>
    </row>
    <row r="751" ht="9.75" customHeight="1">
      <c r="A751" s="71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66"/>
      <c r="P751" s="66"/>
      <c r="Q751" s="127"/>
      <c r="R751" s="71"/>
      <c r="S751" s="71"/>
      <c r="T751" s="71"/>
      <c r="U751" s="71"/>
      <c r="V751" s="71"/>
      <c r="W751" s="71"/>
      <c r="X751" s="71"/>
      <c r="Y751" s="71"/>
      <c r="Z751" s="71"/>
    </row>
    <row r="752" ht="9.75" customHeight="1">
      <c r="A752" s="71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66"/>
      <c r="P752" s="66"/>
      <c r="Q752" s="127"/>
      <c r="R752" s="71"/>
      <c r="S752" s="71"/>
      <c r="T752" s="71"/>
      <c r="U752" s="71"/>
      <c r="V752" s="71"/>
      <c r="W752" s="71"/>
      <c r="X752" s="71"/>
      <c r="Y752" s="71"/>
      <c r="Z752" s="71"/>
    </row>
    <row r="753" ht="9.75" customHeight="1">
      <c r="A753" s="71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66"/>
      <c r="P753" s="66"/>
      <c r="Q753" s="127"/>
      <c r="R753" s="71"/>
      <c r="S753" s="71"/>
      <c r="T753" s="71"/>
      <c r="U753" s="71"/>
      <c r="V753" s="71"/>
      <c r="W753" s="71"/>
      <c r="X753" s="71"/>
      <c r="Y753" s="71"/>
      <c r="Z753" s="71"/>
    </row>
    <row r="754" ht="9.75" customHeight="1">
      <c r="A754" s="71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66"/>
      <c r="P754" s="66"/>
      <c r="Q754" s="127"/>
      <c r="R754" s="71"/>
      <c r="S754" s="71"/>
      <c r="T754" s="71"/>
      <c r="U754" s="71"/>
      <c r="V754" s="71"/>
      <c r="W754" s="71"/>
      <c r="X754" s="71"/>
      <c r="Y754" s="71"/>
      <c r="Z754" s="71"/>
    </row>
    <row r="755" ht="9.75" customHeight="1">
      <c r="A755" s="71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66"/>
      <c r="P755" s="66"/>
      <c r="Q755" s="127"/>
      <c r="R755" s="71"/>
      <c r="S755" s="71"/>
      <c r="T755" s="71"/>
      <c r="U755" s="71"/>
      <c r="V755" s="71"/>
      <c r="W755" s="71"/>
      <c r="X755" s="71"/>
      <c r="Y755" s="71"/>
      <c r="Z755" s="71"/>
    </row>
    <row r="756" ht="9.75" customHeight="1">
      <c r="A756" s="71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66"/>
      <c r="P756" s="66"/>
      <c r="Q756" s="127"/>
      <c r="R756" s="71"/>
      <c r="S756" s="71"/>
      <c r="T756" s="71"/>
      <c r="U756" s="71"/>
      <c r="V756" s="71"/>
      <c r="W756" s="71"/>
      <c r="X756" s="71"/>
      <c r="Y756" s="71"/>
      <c r="Z756" s="71"/>
    </row>
    <row r="757" ht="9.75" customHeight="1">
      <c r="A757" s="71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66"/>
      <c r="P757" s="66"/>
      <c r="Q757" s="127"/>
      <c r="R757" s="71"/>
      <c r="S757" s="71"/>
      <c r="T757" s="71"/>
      <c r="U757" s="71"/>
      <c r="V757" s="71"/>
      <c r="W757" s="71"/>
      <c r="X757" s="71"/>
      <c r="Y757" s="71"/>
      <c r="Z757" s="71"/>
    </row>
    <row r="758" ht="9.75" customHeight="1">
      <c r="A758" s="71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66"/>
      <c r="P758" s="66"/>
      <c r="Q758" s="127"/>
      <c r="R758" s="71"/>
      <c r="S758" s="71"/>
      <c r="T758" s="71"/>
      <c r="U758" s="71"/>
      <c r="V758" s="71"/>
      <c r="W758" s="71"/>
      <c r="X758" s="71"/>
      <c r="Y758" s="71"/>
      <c r="Z758" s="71"/>
    </row>
    <row r="759" ht="9.75" customHeight="1">
      <c r="A759" s="71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66"/>
      <c r="P759" s="66"/>
      <c r="Q759" s="127"/>
      <c r="R759" s="71"/>
      <c r="S759" s="71"/>
      <c r="T759" s="71"/>
      <c r="U759" s="71"/>
      <c r="V759" s="71"/>
      <c r="W759" s="71"/>
      <c r="X759" s="71"/>
      <c r="Y759" s="71"/>
      <c r="Z759" s="71"/>
    </row>
    <row r="760" ht="9.75" customHeight="1">
      <c r="A760" s="71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66"/>
      <c r="P760" s="66"/>
      <c r="Q760" s="127"/>
      <c r="R760" s="71"/>
      <c r="S760" s="71"/>
      <c r="T760" s="71"/>
      <c r="U760" s="71"/>
      <c r="V760" s="71"/>
      <c r="W760" s="71"/>
      <c r="X760" s="71"/>
      <c r="Y760" s="71"/>
      <c r="Z760" s="71"/>
    </row>
    <row r="761" ht="9.75" customHeight="1">
      <c r="A761" s="71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66"/>
      <c r="P761" s="66"/>
      <c r="Q761" s="127"/>
      <c r="R761" s="71"/>
      <c r="S761" s="71"/>
      <c r="T761" s="71"/>
      <c r="U761" s="71"/>
      <c r="V761" s="71"/>
      <c r="W761" s="71"/>
      <c r="X761" s="71"/>
      <c r="Y761" s="71"/>
      <c r="Z761" s="71"/>
    </row>
    <row r="762" ht="9.75" customHeight="1">
      <c r="A762" s="71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66"/>
      <c r="P762" s="66"/>
      <c r="Q762" s="127"/>
      <c r="R762" s="71"/>
      <c r="S762" s="71"/>
      <c r="T762" s="71"/>
      <c r="U762" s="71"/>
      <c r="V762" s="71"/>
      <c r="W762" s="71"/>
      <c r="X762" s="71"/>
      <c r="Y762" s="71"/>
      <c r="Z762" s="71"/>
    </row>
    <row r="763" ht="9.75" customHeight="1">
      <c r="A763" s="71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66"/>
      <c r="P763" s="66"/>
      <c r="Q763" s="127"/>
      <c r="R763" s="71"/>
      <c r="S763" s="71"/>
      <c r="T763" s="71"/>
      <c r="U763" s="71"/>
      <c r="V763" s="71"/>
      <c r="W763" s="71"/>
      <c r="X763" s="71"/>
      <c r="Y763" s="71"/>
      <c r="Z763" s="71"/>
    </row>
    <row r="764" ht="9.75" customHeight="1">
      <c r="A764" s="71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66"/>
      <c r="P764" s="66"/>
      <c r="Q764" s="127"/>
      <c r="R764" s="71"/>
      <c r="S764" s="71"/>
      <c r="T764" s="71"/>
      <c r="U764" s="71"/>
      <c r="V764" s="71"/>
      <c r="W764" s="71"/>
      <c r="X764" s="71"/>
      <c r="Y764" s="71"/>
      <c r="Z764" s="71"/>
    </row>
    <row r="765" ht="9.75" customHeight="1">
      <c r="A765" s="71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66"/>
      <c r="P765" s="66"/>
      <c r="Q765" s="127"/>
      <c r="R765" s="71"/>
      <c r="S765" s="71"/>
      <c r="T765" s="71"/>
      <c r="U765" s="71"/>
      <c r="V765" s="71"/>
      <c r="W765" s="71"/>
      <c r="X765" s="71"/>
      <c r="Y765" s="71"/>
      <c r="Z765" s="71"/>
    </row>
    <row r="766" ht="9.75" customHeight="1">
      <c r="A766" s="71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66"/>
      <c r="P766" s="66"/>
      <c r="Q766" s="127"/>
      <c r="R766" s="71"/>
      <c r="S766" s="71"/>
      <c r="T766" s="71"/>
      <c r="U766" s="71"/>
      <c r="V766" s="71"/>
      <c r="W766" s="71"/>
      <c r="X766" s="71"/>
      <c r="Y766" s="71"/>
      <c r="Z766" s="71"/>
    </row>
    <row r="767" ht="9.75" customHeight="1">
      <c r="A767" s="71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66"/>
      <c r="P767" s="66"/>
      <c r="Q767" s="127"/>
      <c r="R767" s="71"/>
      <c r="S767" s="71"/>
      <c r="T767" s="71"/>
      <c r="U767" s="71"/>
      <c r="V767" s="71"/>
      <c r="W767" s="71"/>
      <c r="X767" s="71"/>
      <c r="Y767" s="71"/>
      <c r="Z767" s="71"/>
    </row>
    <row r="768" ht="9.75" customHeight="1">
      <c r="A768" s="71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66"/>
      <c r="P768" s="66"/>
      <c r="Q768" s="127"/>
      <c r="R768" s="71"/>
      <c r="S768" s="71"/>
      <c r="T768" s="71"/>
      <c r="U768" s="71"/>
      <c r="V768" s="71"/>
      <c r="W768" s="71"/>
      <c r="X768" s="71"/>
      <c r="Y768" s="71"/>
      <c r="Z768" s="71"/>
    </row>
    <row r="769" ht="9.75" customHeight="1">
      <c r="A769" s="71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66"/>
      <c r="P769" s="66"/>
      <c r="Q769" s="127"/>
      <c r="R769" s="71"/>
      <c r="S769" s="71"/>
      <c r="T769" s="71"/>
      <c r="U769" s="71"/>
      <c r="V769" s="71"/>
      <c r="W769" s="71"/>
      <c r="X769" s="71"/>
      <c r="Y769" s="71"/>
      <c r="Z769" s="71"/>
    </row>
    <row r="770" ht="9.75" customHeight="1">
      <c r="A770" s="71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66"/>
      <c r="P770" s="66"/>
      <c r="Q770" s="127"/>
      <c r="R770" s="71"/>
      <c r="S770" s="71"/>
      <c r="T770" s="71"/>
      <c r="U770" s="71"/>
      <c r="V770" s="71"/>
      <c r="W770" s="71"/>
      <c r="X770" s="71"/>
      <c r="Y770" s="71"/>
      <c r="Z770" s="71"/>
    </row>
    <row r="771" ht="9.75" customHeight="1">
      <c r="A771" s="71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66"/>
      <c r="P771" s="66"/>
      <c r="Q771" s="127"/>
      <c r="R771" s="71"/>
      <c r="S771" s="71"/>
      <c r="T771" s="71"/>
      <c r="U771" s="71"/>
      <c r="V771" s="71"/>
      <c r="W771" s="71"/>
      <c r="X771" s="71"/>
      <c r="Y771" s="71"/>
      <c r="Z771" s="71"/>
    </row>
    <row r="772" ht="9.75" customHeight="1">
      <c r="A772" s="71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66"/>
      <c r="P772" s="66"/>
      <c r="Q772" s="127"/>
      <c r="R772" s="71"/>
      <c r="S772" s="71"/>
      <c r="T772" s="71"/>
      <c r="U772" s="71"/>
      <c r="V772" s="71"/>
      <c r="W772" s="71"/>
      <c r="X772" s="71"/>
      <c r="Y772" s="71"/>
      <c r="Z772" s="71"/>
    </row>
    <row r="773" ht="9.75" customHeight="1">
      <c r="A773" s="71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66"/>
      <c r="P773" s="66"/>
      <c r="Q773" s="127"/>
      <c r="R773" s="71"/>
      <c r="S773" s="71"/>
      <c r="T773" s="71"/>
      <c r="U773" s="71"/>
      <c r="V773" s="71"/>
      <c r="W773" s="71"/>
      <c r="X773" s="71"/>
      <c r="Y773" s="71"/>
      <c r="Z773" s="71"/>
    </row>
    <row r="774" ht="9.75" customHeight="1">
      <c r="A774" s="71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66"/>
      <c r="P774" s="66"/>
      <c r="Q774" s="127"/>
      <c r="R774" s="71"/>
      <c r="S774" s="71"/>
      <c r="T774" s="71"/>
      <c r="U774" s="71"/>
      <c r="V774" s="71"/>
      <c r="W774" s="71"/>
      <c r="X774" s="71"/>
      <c r="Y774" s="71"/>
      <c r="Z774" s="71"/>
    </row>
    <row r="775" ht="9.75" customHeight="1">
      <c r="A775" s="71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66"/>
      <c r="P775" s="66"/>
      <c r="Q775" s="127"/>
      <c r="R775" s="71"/>
      <c r="S775" s="71"/>
      <c r="T775" s="71"/>
      <c r="U775" s="71"/>
      <c r="V775" s="71"/>
      <c r="W775" s="71"/>
      <c r="X775" s="71"/>
      <c r="Y775" s="71"/>
      <c r="Z775" s="71"/>
    </row>
    <row r="776" ht="9.75" customHeight="1">
      <c r="A776" s="71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66"/>
      <c r="P776" s="66"/>
      <c r="Q776" s="127"/>
      <c r="R776" s="71"/>
      <c r="S776" s="71"/>
      <c r="T776" s="71"/>
      <c r="U776" s="71"/>
      <c r="V776" s="71"/>
      <c r="W776" s="71"/>
      <c r="X776" s="71"/>
      <c r="Y776" s="71"/>
      <c r="Z776" s="71"/>
    </row>
    <row r="777" ht="9.75" customHeight="1">
      <c r="A777" s="71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66"/>
      <c r="P777" s="66"/>
      <c r="Q777" s="127"/>
      <c r="R777" s="71"/>
      <c r="S777" s="71"/>
      <c r="T777" s="71"/>
      <c r="U777" s="71"/>
      <c r="V777" s="71"/>
      <c r="W777" s="71"/>
      <c r="X777" s="71"/>
      <c r="Y777" s="71"/>
      <c r="Z777" s="71"/>
    </row>
    <row r="778" ht="9.75" customHeight="1">
      <c r="A778" s="71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66"/>
      <c r="P778" s="66"/>
      <c r="Q778" s="127"/>
      <c r="R778" s="71"/>
      <c r="S778" s="71"/>
      <c r="T778" s="71"/>
      <c r="U778" s="71"/>
      <c r="V778" s="71"/>
      <c r="W778" s="71"/>
      <c r="X778" s="71"/>
      <c r="Y778" s="71"/>
      <c r="Z778" s="71"/>
    </row>
    <row r="779" ht="9.75" customHeight="1">
      <c r="A779" s="71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66"/>
      <c r="P779" s="66"/>
      <c r="Q779" s="127"/>
      <c r="R779" s="71"/>
      <c r="S779" s="71"/>
      <c r="T779" s="71"/>
      <c r="U779" s="71"/>
      <c r="V779" s="71"/>
      <c r="W779" s="71"/>
      <c r="X779" s="71"/>
      <c r="Y779" s="71"/>
      <c r="Z779" s="71"/>
    </row>
    <row r="780" ht="9.75" customHeight="1">
      <c r="A780" s="71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66"/>
      <c r="P780" s="66"/>
      <c r="Q780" s="127"/>
      <c r="R780" s="71"/>
      <c r="S780" s="71"/>
      <c r="T780" s="71"/>
      <c r="U780" s="71"/>
      <c r="V780" s="71"/>
      <c r="W780" s="71"/>
      <c r="X780" s="71"/>
      <c r="Y780" s="71"/>
      <c r="Z780" s="71"/>
    </row>
    <row r="781" ht="9.75" customHeight="1">
      <c r="A781" s="71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66"/>
      <c r="P781" s="66"/>
      <c r="Q781" s="127"/>
      <c r="R781" s="71"/>
      <c r="S781" s="71"/>
      <c r="T781" s="71"/>
      <c r="U781" s="71"/>
      <c r="V781" s="71"/>
      <c r="W781" s="71"/>
      <c r="X781" s="71"/>
      <c r="Y781" s="71"/>
      <c r="Z781" s="71"/>
    </row>
    <row r="782" ht="9.75" customHeight="1">
      <c r="A782" s="71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66"/>
      <c r="P782" s="66"/>
      <c r="Q782" s="127"/>
      <c r="R782" s="71"/>
      <c r="S782" s="71"/>
      <c r="T782" s="71"/>
      <c r="U782" s="71"/>
      <c r="V782" s="71"/>
      <c r="W782" s="71"/>
      <c r="X782" s="71"/>
      <c r="Y782" s="71"/>
      <c r="Z782" s="71"/>
    </row>
    <row r="783" ht="9.75" customHeight="1">
      <c r="A783" s="71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66"/>
      <c r="P783" s="66"/>
      <c r="Q783" s="127"/>
      <c r="R783" s="71"/>
      <c r="S783" s="71"/>
      <c r="T783" s="71"/>
      <c r="U783" s="71"/>
      <c r="V783" s="71"/>
      <c r="W783" s="71"/>
      <c r="X783" s="71"/>
      <c r="Y783" s="71"/>
      <c r="Z783" s="71"/>
    </row>
    <row r="784" ht="9.75" customHeight="1">
      <c r="A784" s="71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66"/>
      <c r="P784" s="66"/>
      <c r="Q784" s="127"/>
      <c r="R784" s="71"/>
      <c r="S784" s="71"/>
      <c r="T784" s="71"/>
      <c r="U784" s="71"/>
      <c r="V784" s="71"/>
      <c r="W784" s="71"/>
      <c r="X784" s="71"/>
      <c r="Y784" s="71"/>
      <c r="Z784" s="71"/>
    </row>
    <row r="785" ht="9.75" customHeight="1">
      <c r="A785" s="71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66"/>
      <c r="P785" s="66"/>
      <c r="Q785" s="127"/>
      <c r="R785" s="71"/>
      <c r="S785" s="71"/>
      <c r="T785" s="71"/>
      <c r="U785" s="71"/>
      <c r="V785" s="71"/>
      <c r="W785" s="71"/>
      <c r="X785" s="71"/>
      <c r="Y785" s="71"/>
      <c r="Z785" s="71"/>
    </row>
    <row r="786" ht="9.75" customHeight="1">
      <c r="A786" s="71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66"/>
      <c r="P786" s="66"/>
      <c r="Q786" s="127"/>
      <c r="R786" s="71"/>
      <c r="S786" s="71"/>
      <c r="T786" s="71"/>
      <c r="U786" s="71"/>
      <c r="V786" s="71"/>
      <c r="W786" s="71"/>
      <c r="X786" s="71"/>
      <c r="Y786" s="71"/>
      <c r="Z786" s="71"/>
    </row>
    <row r="787" ht="9.75" customHeight="1">
      <c r="A787" s="71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66"/>
      <c r="P787" s="66"/>
      <c r="Q787" s="127"/>
      <c r="R787" s="71"/>
      <c r="S787" s="71"/>
      <c r="T787" s="71"/>
      <c r="U787" s="71"/>
      <c r="V787" s="71"/>
      <c r="W787" s="71"/>
      <c r="X787" s="71"/>
      <c r="Y787" s="71"/>
      <c r="Z787" s="71"/>
    </row>
    <row r="788" ht="9.75" customHeight="1">
      <c r="A788" s="71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66"/>
      <c r="P788" s="66"/>
      <c r="Q788" s="127"/>
      <c r="R788" s="71"/>
      <c r="S788" s="71"/>
      <c r="T788" s="71"/>
      <c r="U788" s="71"/>
      <c r="V788" s="71"/>
      <c r="W788" s="71"/>
      <c r="X788" s="71"/>
      <c r="Y788" s="71"/>
      <c r="Z788" s="71"/>
    </row>
    <row r="789" ht="9.75" customHeight="1">
      <c r="A789" s="71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66"/>
      <c r="P789" s="66"/>
      <c r="Q789" s="127"/>
      <c r="R789" s="71"/>
      <c r="S789" s="71"/>
      <c r="T789" s="71"/>
      <c r="U789" s="71"/>
      <c r="V789" s="71"/>
      <c r="W789" s="71"/>
      <c r="X789" s="71"/>
      <c r="Y789" s="71"/>
      <c r="Z789" s="71"/>
    </row>
    <row r="790" ht="9.75" customHeight="1">
      <c r="A790" s="71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66"/>
      <c r="P790" s="66"/>
      <c r="Q790" s="127"/>
      <c r="R790" s="71"/>
      <c r="S790" s="71"/>
      <c r="T790" s="71"/>
      <c r="U790" s="71"/>
      <c r="V790" s="71"/>
      <c r="W790" s="71"/>
      <c r="X790" s="71"/>
      <c r="Y790" s="71"/>
      <c r="Z790" s="71"/>
    </row>
    <row r="791" ht="9.75" customHeight="1">
      <c r="A791" s="71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66"/>
      <c r="P791" s="66"/>
      <c r="Q791" s="127"/>
      <c r="R791" s="71"/>
      <c r="S791" s="71"/>
      <c r="T791" s="71"/>
      <c r="U791" s="71"/>
      <c r="V791" s="71"/>
      <c r="W791" s="71"/>
      <c r="X791" s="71"/>
      <c r="Y791" s="71"/>
      <c r="Z791" s="71"/>
    </row>
    <row r="792" ht="9.75" customHeight="1">
      <c r="A792" s="71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66"/>
      <c r="P792" s="66"/>
      <c r="Q792" s="127"/>
      <c r="R792" s="71"/>
      <c r="S792" s="71"/>
      <c r="T792" s="71"/>
      <c r="U792" s="71"/>
      <c r="V792" s="71"/>
      <c r="W792" s="71"/>
      <c r="X792" s="71"/>
      <c r="Y792" s="71"/>
      <c r="Z792" s="71"/>
    </row>
    <row r="793" ht="9.75" customHeight="1">
      <c r="A793" s="71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66"/>
      <c r="P793" s="66"/>
      <c r="Q793" s="127"/>
      <c r="R793" s="71"/>
      <c r="S793" s="71"/>
      <c r="T793" s="71"/>
      <c r="U793" s="71"/>
      <c r="V793" s="71"/>
      <c r="W793" s="71"/>
      <c r="X793" s="71"/>
      <c r="Y793" s="71"/>
      <c r="Z793" s="71"/>
    </row>
    <row r="794" ht="9.75" customHeight="1">
      <c r="A794" s="71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66"/>
      <c r="P794" s="66"/>
      <c r="Q794" s="127"/>
      <c r="R794" s="71"/>
      <c r="S794" s="71"/>
      <c r="T794" s="71"/>
      <c r="U794" s="71"/>
      <c r="V794" s="71"/>
      <c r="W794" s="71"/>
      <c r="X794" s="71"/>
      <c r="Y794" s="71"/>
      <c r="Z794" s="71"/>
    </row>
    <row r="795" ht="9.75" customHeight="1">
      <c r="A795" s="71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66"/>
      <c r="P795" s="66"/>
      <c r="Q795" s="127"/>
      <c r="R795" s="71"/>
      <c r="S795" s="71"/>
      <c r="T795" s="71"/>
      <c r="U795" s="71"/>
      <c r="V795" s="71"/>
      <c r="W795" s="71"/>
      <c r="X795" s="71"/>
      <c r="Y795" s="71"/>
      <c r="Z795" s="71"/>
    </row>
    <row r="796" ht="9.75" customHeight="1">
      <c r="A796" s="71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66"/>
      <c r="P796" s="66"/>
      <c r="Q796" s="127"/>
      <c r="R796" s="71"/>
      <c r="S796" s="71"/>
      <c r="T796" s="71"/>
      <c r="U796" s="71"/>
      <c r="V796" s="71"/>
      <c r="W796" s="71"/>
      <c r="X796" s="71"/>
      <c r="Y796" s="71"/>
      <c r="Z796" s="71"/>
    </row>
    <row r="797" ht="9.75" customHeight="1">
      <c r="A797" s="71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66"/>
      <c r="P797" s="66"/>
      <c r="Q797" s="127"/>
      <c r="R797" s="71"/>
      <c r="S797" s="71"/>
      <c r="T797" s="71"/>
      <c r="U797" s="71"/>
      <c r="V797" s="71"/>
      <c r="W797" s="71"/>
      <c r="X797" s="71"/>
      <c r="Y797" s="71"/>
      <c r="Z797" s="71"/>
    </row>
    <row r="798" ht="9.75" customHeight="1">
      <c r="A798" s="71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66"/>
      <c r="P798" s="66"/>
      <c r="Q798" s="127"/>
      <c r="R798" s="71"/>
      <c r="S798" s="71"/>
      <c r="T798" s="71"/>
      <c r="U798" s="71"/>
      <c r="V798" s="71"/>
      <c r="W798" s="71"/>
      <c r="X798" s="71"/>
      <c r="Y798" s="71"/>
      <c r="Z798" s="71"/>
    </row>
    <row r="799" ht="9.75" customHeight="1">
      <c r="A799" s="71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66"/>
      <c r="P799" s="66"/>
      <c r="Q799" s="127"/>
      <c r="R799" s="71"/>
      <c r="S799" s="71"/>
      <c r="T799" s="71"/>
      <c r="U799" s="71"/>
      <c r="V799" s="71"/>
      <c r="W799" s="71"/>
      <c r="X799" s="71"/>
      <c r="Y799" s="71"/>
      <c r="Z799" s="71"/>
    </row>
    <row r="800" ht="9.75" customHeight="1">
      <c r="A800" s="71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66"/>
      <c r="P800" s="66"/>
      <c r="Q800" s="127"/>
      <c r="R800" s="71"/>
      <c r="S800" s="71"/>
      <c r="T800" s="71"/>
      <c r="U800" s="71"/>
      <c r="V800" s="71"/>
      <c r="W800" s="71"/>
      <c r="X800" s="71"/>
      <c r="Y800" s="71"/>
      <c r="Z800" s="71"/>
    </row>
    <row r="801" ht="9.75" customHeight="1">
      <c r="A801" s="71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66"/>
      <c r="P801" s="66"/>
      <c r="Q801" s="127"/>
      <c r="R801" s="71"/>
      <c r="S801" s="71"/>
      <c r="T801" s="71"/>
      <c r="U801" s="71"/>
      <c r="V801" s="71"/>
      <c r="W801" s="71"/>
      <c r="X801" s="71"/>
      <c r="Y801" s="71"/>
      <c r="Z801" s="71"/>
    </row>
    <row r="802" ht="9.75" customHeight="1">
      <c r="A802" s="71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66"/>
      <c r="P802" s="66"/>
      <c r="Q802" s="127"/>
      <c r="R802" s="71"/>
      <c r="S802" s="71"/>
      <c r="T802" s="71"/>
      <c r="U802" s="71"/>
      <c r="V802" s="71"/>
      <c r="W802" s="71"/>
      <c r="X802" s="71"/>
      <c r="Y802" s="71"/>
      <c r="Z802" s="71"/>
    </row>
    <row r="803" ht="9.75" customHeight="1">
      <c r="A803" s="71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66"/>
      <c r="P803" s="66"/>
      <c r="Q803" s="127"/>
      <c r="R803" s="71"/>
      <c r="S803" s="71"/>
      <c r="T803" s="71"/>
      <c r="U803" s="71"/>
      <c r="V803" s="71"/>
      <c r="W803" s="71"/>
      <c r="X803" s="71"/>
      <c r="Y803" s="71"/>
      <c r="Z803" s="71"/>
    </row>
    <row r="804" ht="9.75" customHeight="1">
      <c r="A804" s="71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66"/>
      <c r="P804" s="66"/>
      <c r="Q804" s="127"/>
      <c r="R804" s="71"/>
      <c r="S804" s="71"/>
      <c r="T804" s="71"/>
      <c r="U804" s="71"/>
      <c r="V804" s="71"/>
      <c r="W804" s="71"/>
      <c r="X804" s="71"/>
      <c r="Y804" s="71"/>
      <c r="Z804" s="71"/>
    </row>
    <row r="805" ht="9.75" customHeight="1">
      <c r="A805" s="71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66"/>
      <c r="P805" s="66"/>
      <c r="Q805" s="127"/>
      <c r="R805" s="71"/>
      <c r="S805" s="71"/>
      <c r="T805" s="71"/>
      <c r="U805" s="71"/>
      <c r="V805" s="71"/>
      <c r="W805" s="71"/>
      <c r="X805" s="71"/>
      <c r="Y805" s="71"/>
      <c r="Z805" s="71"/>
    </row>
    <row r="806" ht="9.75" customHeight="1">
      <c r="A806" s="71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66"/>
      <c r="P806" s="66"/>
      <c r="Q806" s="127"/>
      <c r="R806" s="71"/>
      <c r="S806" s="71"/>
      <c r="T806" s="71"/>
      <c r="U806" s="71"/>
      <c r="V806" s="71"/>
      <c r="W806" s="71"/>
      <c r="X806" s="71"/>
      <c r="Y806" s="71"/>
      <c r="Z806" s="71"/>
    </row>
    <row r="807" ht="9.75" customHeight="1">
      <c r="A807" s="71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66"/>
      <c r="P807" s="66"/>
      <c r="Q807" s="127"/>
      <c r="R807" s="71"/>
      <c r="S807" s="71"/>
      <c r="T807" s="71"/>
      <c r="U807" s="71"/>
      <c r="V807" s="71"/>
      <c r="W807" s="71"/>
      <c r="X807" s="71"/>
      <c r="Y807" s="71"/>
      <c r="Z807" s="71"/>
    </row>
    <row r="808" ht="9.75" customHeight="1">
      <c r="A808" s="71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66"/>
      <c r="P808" s="66"/>
      <c r="Q808" s="127"/>
      <c r="R808" s="71"/>
      <c r="S808" s="71"/>
      <c r="T808" s="71"/>
      <c r="U808" s="71"/>
      <c r="V808" s="71"/>
      <c r="W808" s="71"/>
      <c r="X808" s="71"/>
      <c r="Y808" s="71"/>
      <c r="Z808" s="71"/>
    </row>
    <row r="809" ht="9.75" customHeight="1">
      <c r="A809" s="71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66"/>
      <c r="P809" s="66"/>
      <c r="Q809" s="127"/>
      <c r="R809" s="71"/>
      <c r="S809" s="71"/>
      <c r="T809" s="71"/>
      <c r="U809" s="71"/>
      <c r="V809" s="71"/>
      <c r="W809" s="71"/>
      <c r="X809" s="71"/>
      <c r="Y809" s="71"/>
      <c r="Z809" s="71"/>
    </row>
    <row r="810" ht="9.75" customHeight="1">
      <c r="A810" s="71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66"/>
      <c r="P810" s="66"/>
      <c r="Q810" s="127"/>
      <c r="R810" s="71"/>
      <c r="S810" s="71"/>
      <c r="T810" s="71"/>
      <c r="U810" s="71"/>
      <c r="V810" s="71"/>
      <c r="W810" s="71"/>
      <c r="X810" s="71"/>
      <c r="Y810" s="71"/>
      <c r="Z810" s="71"/>
    </row>
    <row r="811" ht="9.75" customHeight="1">
      <c r="A811" s="71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66"/>
      <c r="P811" s="66"/>
      <c r="Q811" s="127"/>
      <c r="R811" s="71"/>
      <c r="S811" s="71"/>
      <c r="T811" s="71"/>
      <c r="U811" s="71"/>
      <c r="V811" s="71"/>
      <c r="W811" s="71"/>
      <c r="X811" s="71"/>
      <c r="Y811" s="71"/>
      <c r="Z811" s="71"/>
    </row>
    <row r="812" ht="9.75" customHeight="1">
      <c r="A812" s="71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66"/>
      <c r="P812" s="66"/>
      <c r="Q812" s="127"/>
      <c r="R812" s="71"/>
      <c r="S812" s="71"/>
      <c r="T812" s="71"/>
      <c r="U812" s="71"/>
      <c r="V812" s="71"/>
      <c r="W812" s="71"/>
      <c r="X812" s="71"/>
      <c r="Y812" s="71"/>
      <c r="Z812" s="71"/>
    </row>
    <row r="813" ht="9.75" customHeight="1">
      <c r="A813" s="71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66"/>
      <c r="P813" s="66"/>
      <c r="Q813" s="127"/>
      <c r="R813" s="71"/>
      <c r="S813" s="71"/>
      <c r="T813" s="71"/>
      <c r="U813" s="71"/>
      <c r="V813" s="71"/>
      <c r="W813" s="71"/>
      <c r="X813" s="71"/>
      <c r="Y813" s="71"/>
      <c r="Z813" s="71"/>
    </row>
    <row r="814" ht="9.75" customHeight="1">
      <c r="A814" s="71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66"/>
      <c r="P814" s="66"/>
      <c r="Q814" s="127"/>
      <c r="R814" s="71"/>
      <c r="S814" s="71"/>
      <c r="T814" s="71"/>
      <c r="U814" s="71"/>
      <c r="V814" s="71"/>
      <c r="W814" s="71"/>
      <c r="X814" s="71"/>
      <c r="Y814" s="71"/>
      <c r="Z814" s="71"/>
    </row>
    <row r="815" ht="9.75" customHeight="1">
      <c r="A815" s="71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66"/>
      <c r="P815" s="66"/>
      <c r="Q815" s="127"/>
      <c r="R815" s="71"/>
      <c r="S815" s="71"/>
      <c r="T815" s="71"/>
      <c r="U815" s="71"/>
      <c r="V815" s="71"/>
      <c r="W815" s="71"/>
      <c r="X815" s="71"/>
      <c r="Y815" s="71"/>
      <c r="Z815" s="71"/>
    </row>
    <row r="816" ht="9.75" customHeight="1">
      <c r="A816" s="71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66"/>
      <c r="P816" s="66"/>
      <c r="Q816" s="127"/>
      <c r="R816" s="71"/>
      <c r="S816" s="71"/>
      <c r="T816" s="71"/>
      <c r="U816" s="71"/>
      <c r="V816" s="71"/>
      <c r="W816" s="71"/>
      <c r="X816" s="71"/>
      <c r="Y816" s="71"/>
      <c r="Z816" s="71"/>
    </row>
    <row r="817" ht="9.75" customHeight="1">
      <c r="A817" s="71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66"/>
      <c r="P817" s="66"/>
      <c r="Q817" s="127"/>
      <c r="R817" s="71"/>
      <c r="S817" s="71"/>
      <c r="T817" s="71"/>
      <c r="U817" s="71"/>
      <c r="V817" s="71"/>
      <c r="W817" s="71"/>
      <c r="X817" s="71"/>
      <c r="Y817" s="71"/>
      <c r="Z817" s="71"/>
    </row>
    <row r="818" ht="9.75" customHeight="1">
      <c r="A818" s="71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66"/>
      <c r="P818" s="66"/>
      <c r="Q818" s="127"/>
      <c r="R818" s="71"/>
      <c r="S818" s="71"/>
      <c r="T818" s="71"/>
      <c r="U818" s="71"/>
      <c r="V818" s="71"/>
      <c r="W818" s="71"/>
      <c r="X818" s="71"/>
      <c r="Y818" s="71"/>
      <c r="Z818" s="71"/>
    </row>
    <row r="819" ht="9.75" customHeight="1">
      <c r="A819" s="71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66"/>
      <c r="P819" s="66"/>
      <c r="Q819" s="127"/>
      <c r="R819" s="71"/>
      <c r="S819" s="71"/>
      <c r="T819" s="71"/>
      <c r="U819" s="71"/>
      <c r="V819" s="71"/>
      <c r="W819" s="71"/>
      <c r="X819" s="71"/>
      <c r="Y819" s="71"/>
      <c r="Z819" s="71"/>
    </row>
    <row r="820" ht="9.75" customHeight="1">
      <c r="A820" s="71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66"/>
      <c r="P820" s="66"/>
      <c r="Q820" s="127"/>
      <c r="R820" s="71"/>
      <c r="S820" s="71"/>
      <c r="T820" s="71"/>
      <c r="U820" s="71"/>
      <c r="V820" s="71"/>
      <c r="W820" s="71"/>
      <c r="X820" s="71"/>
      <c r="Y820" s="71"/>
      <c r="Z820" s="71"/>
    </row>
    <row r="821" ht="9.75" customHeight="1">
      <c r="A821" s="71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66"/>
      <c r="P821" s="66"/>
      <c r="Q821" s="127"/>
      <c r="R821" s="71"/>
      <c r="S821" s="71"/>
      <c r="T821" s="71"/>
      <c r="U821" s="71"/>
      <c r="V821" s="71"/>
      <c r="W821" s="71"/>
      <c r="X821" s="71"/>
      <c r="Y821" s="71"/>
      <c r="Z821" s="71"/>
    </row>
    <row r="822" ht="9.75" customHeight="1">
      <c r="A822" s="71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66"/>
      <c r="P822" s="66"/>
      <c r="Q822" s="127"/>
      <c r="R822" s="71"/>
      <c r="S822" s="71"/>
      <c r="T822" s="71"/>
      <c r="U822" s="71"/>
      <c r="V822" s="71"/>
      <c r="W822" s="71"/>
      <c r="X822" s="71"/>
      <c r="Y822" s="71"/>
      <c r="Z822" s="71"/>
    </row>
    <row r="823" ht="9.75" customHeight="1">
      <c r="A823" s="71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66"/>
      <c r="P823" s="66"/>
      <c r="Q823" s="127"/>
      <c r="R823" s="71"/>
      <c r="S823" s="71"/>
      <c r="T823" s="71"/>
      <c r="U823" s="71"/>
      <c r="V823" s="71"/>
      <c r="W823" s="71"/>
      <c r="X823" s="71"/>
      <c r="Y823" s="71"/>
      <c r="Z823" s="71"/>
    </row>
    <row r="824" ht="9.75" customHeight="1">
      <c r="A824" s="71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66"/>
      <c r="P824" s="66"/>
      <c r="Q824" s="127"/>
      <c r="R824" s="71"/>
      <c r="S824" s="71"/>
      <c r="T824" s="71"/>
      <c r="U824" s="71"/>
      <c r="V824" s="71"/>
      <c r="W824" s="71"/>
      <c r="X824" s="71"/>
      <c r="Y824" s="71"/>
      <c r="Z824" s="71"/>
    </row>
    <row r="825" ht="9.75" customHeight="1">
      <c r="A825" s="71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66"/>
      <c r="P825" s="66"/>
      <c r="Q825" s="127"/>
      <c r="R825" s="71"/>
      <c r="S825" s="71"/>
      <c r="T825" s="71"/>
      <c r="U825" s="71"/>
      <c r="V825" s="71"/>
      <c r="W825" s="71"/>
      <c r="X825" s="71"/>
      <c r="Y825" s="71"/>
      <c r="Z825" s="71"/>
    </row>
    <row r="826" ht="9.75" customHeight="1">
      <c r="A826" s="71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66"/>
      <c r="P826" s="66"/>
      <c r="Q826" s="127"/>
      <c r="R826" s="71"/>
      <c r="S826" s="71"/>
      <c r="T826" s="71"/>
      <c r="U826" s="71"/>
      <c r="V826" s="71"/>
      <c r="W826" s="71"/>
      <c r="X826" s="71"/>
      <c r="Y826" s="71"/>
      <c r="Z826" s="71"/>
    </row>
    <row r="827" ht="9.75" customHeight="1">
      <c r="A827" s="71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66"/>
      <c r="P827" s="66"/>
      <c r="Q827" s="127"/>
      <c r="R827" s="71"/>
      <c r="S827" s="71"/>
      <c r="T827" s="71"/>
      <c r="U827" s="71"/>
      <c r="V827" s="71"/>
      <c r="W827" s="71"/>
      <c r="X827" s="71"/>
      <c r="Y827" s="71"/>
      <c r="Z827" s="71"/>
    </row>
    <row r="828" ht="9.75" customHeight="1">
      <c r="A828" s="71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66"/>
      <c r="P828" s="66"/>
      <c r="Q828" s="127"/>
      <c r="R828" s="71"/>
      <c r="S828" s="71"/>
      <c r="T828" s="71"/>
      <c r="U828" s="71"/>
      <c r="V828" s="71"/>
      <c r="W828" s="71"/>
      <c r="X828" s="71"/>
      <c r="Y828" s="71"/>
      <c r="Z828" s="71"/>
    </row>
    <row r="829" ht="9.75" customHeight="1">
      <c r="A829" s="71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66"/>
      <c r="P829" s="66"/>
      <c r="Q829" s="127"/>
      <c r="R829" s="71"/>
      <c r="S829" s="71"/>
      <c r="T829" s="71"/>
      <c r="U829" s="71"/>
      <c r="V829" s="71"/>
      <c r="W829" s="71"/>
      <c r="X829" s="71"/>
      <c r="Y829" s="71"/>
      <c r="Z829" s="71"/>
    </row>
    <row r="830" ht="9.75" customHeight="1">
      <c r="A830" s="71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66"/>
      <c r="P830" s="66"/>
      <c r="Q830" s="127"/>
      <c r="R830" s="71"/>
      <c r="S830" s="71"/>
      <c r="T830" s="71"/>
      <c r="U830" s="71"/>
      <c r="V830" s="71"/>
      <c r="W830" s="71"/>
      <c r="X830" s="71"/>
      <c r="Y830" s="71"/>
      <c r="Z830" s="71"/>
    </row>
    <row r="831" ht="9.75" customHeight="1">
      <c r="A831" s="71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66"/>
      <c r="P831" s="66"/>
      <c r="Q831" s="127"/>
      <c r="R831" s="71"/>
      <c r="S831" s="71"/>
      <c r="T831" s="71"/>
      <c r="U831" s="71"/>
      <c r="V831" s="71"/>
      <c r="W831" s="71"/>
      <c r="X831" s="71"/>
      <c r="Y831" s="71"/>
      <c r="Z831" s="71"/>
    </row>
    <row r="832" ht="9.75" customHeight="1">
      <c r="A832" s="71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66"/>
      <c r="P832" s="66"/>
      <c r="Q832" s="127"/>
      <c r="R832" s="71"/>
      <c r="S832" s="71"/>
      <c r="T832" s="71"/>
      <c r="U832" s="71"/>
      <c r="V832" s="71"/>
      <c r="W832" s="71"/>
      <c r="X832" s="71"/>
      <c r="Y832" s="71"/>
      <c r="Z832" s="71"/>
    </row>
    <row r="833" ht="9.75" customHeight="1">
      <c r="A833" s="71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66"/>
      <c r="P833" s="66"/>
      <c r="Q833" s="127"/>
      <c r="R833" s="71"/>
      <c r="S833" s="71"/>
      <c r="T833" s="71"/>
      <c r="U833" s="71"/>
      <c r="V833" s="71"/>
      <c r="W833" s="71"/>
      <c r="X833" s="71"/>
      <c r="Y833" s="71"/>
      <c r="Z833" s="71"/>
    </row>
    <row r="834" ht="9.75" customHeight="1">
      <c r="A834" s="71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66"/>
      <c r="P834" s="66"/>
      <c r="Q834" s="127"/>
      <c r="R834" s="71"/>
      <c r="S834" s="71"/>
      <c r="T834" s="71"/>
      <c r="U834" s="71"/>
      <c r="V834" s="71"/>
      <c r="W834" s="71"/>
      <c r="X834" s="71"/>
      <c r="Y834" s="71"/>
      <c r="Z834" s="71"/>
    </row>
    <row r="835" ht="9.75" customHeight="1">
      <c r="A835" s="71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66"/>
      <c r="P835" s="66"/>
      <c r="Q835" s="127"/>
      <c r="R835" s="71"/>
      <c r="S835" s="71"/>
      <c r="T835" s="71"/>
      <c r="U835" s="71"/>
      <c r="V835" s="71"/>
      <c r="W835" s="71"/>
      <c r="X835" s="71"/>
      <c r="Y835" s="71"/>
      <c r="Z835" s="71"/>
    </row>
    <row r="836" ht="9.75" customHeight="1">
      <c r="A836" s="71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66"/>
      <c r="P836" s="66"/>
      <c r="Q836" s="127"/>
      <c r="R836" s="71"/>
      <c r="S836" s="71"/>
      <c r="T836" s="71"/>
      <c r="U836" s="71"/>
      <c r="V836" s="71"/>
      <c r="W836" s="71"/>
      <c r="X836" s="71"/>
      <c r="Y836" s="71"/>
      <c r="Z836" s="71"/>
    </row>
    <row r="837" ht="9.75" customHeight="1">
      <c r="A837" s="71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66"/>
      <c r="P837" s="66"/>
      <c r="Q837" s="127"/>
      <c r="R837" s="71"/>
      <c r="S837" s="71"/>
      <c r="T837" s="71"/>
      <c r="U837" s="71"/>
      <c r="V837" s="71"/>
      <c r="W837" s="71"/>
      <c r="X837" s="71"/>
      <c r="Y837" s="71"/>
      <c r="Z837" s="71"/>
    </row>
    <row r="838" ht="9.75" customHeight="1">
      <c r="A838" s="71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66"/>
      <c r="P838" s="66"/>
      <c r="Q838" s="127"/>
      <c r="R838" s="71"/>
      <c r="S838" s="71"/>
      <c r="T838" s="71"/>
      <c r="U838" s="71"/>
      <c r="V838" s="71"/>
      <c r="W838" s="71"/>
      <c r="X838" s="71"/>
      <c r="Y838" s="71"/>
      <c r="Z838" s="71"/>
    </row>
    <row r="839" ht="9.75" customHeight="1">
      <c r="A839" s="71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66"/>
      <c r="P839" s="66"/>
      <c r="Q839" s="127"/>
      <c r="R839" s="71"/>
      <c r="S839" s="71"/>
      <c r="T839" s="71"/>
      <c r="U839" s="71"/>
      <c r="V839" s="71"/>
      <c r="W839" s="71"/>
      <c r="X839" s="71"/>
      <c r="Y839" s="71"/>
      <c r="Z839" s="71"/>
    </row>
    <row r="840" ht="9.75" customHeight="1">
      <c r="A840" s="71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66"/>
      <c r="P840" s="66"/>
      <c r="Q840" s="127"/>
      <c r="R840" s="71"/>
      <c r="S840" s="71"/>
      <c r="T840" s="71"/>
      <c r="U840" s="71"/>
      <c r="V840" s="71"/>
      <c r="W840" s="71"/>
      <c r="X840" s="71"/>
      <c r="Y840" s="71"/>
      <c r="Z840" s="71"/>
    </row>
    <row r="841" ht="9.75" customHeight="1">
      <c r="A841" s="71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66"/>
      <c r="P841" s="66"/>
      <c r="Q841" s="127"/>
      <c r="R841" s="71"/>
      <c r="S841" s="71"/>
      <c r="T841" s="71"/>
      <c r="U841" s="71"/>
      <c r="V841" s="71"/>
      <c r="W841" s="71"/>
      <c r="X841" s="71"/>
      <c r="Y841" s="71"/>
      <c r="Z841" s="71"/>
    </row>
    <row r="842" ht="9.75" customHeight="1">
      <c r="A842" s="71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66"/>
      <c r="P842" s="66"/>
      <c r="Q842" s="127"/>
      <c r="R842" s="71"/>
      <c r="S842" s="71"/>
      <c r="T842" s="71"/>
      <c r="U842" s="71"/>
      <c r="V842" s="71"/>
      <c r="W842" s="71"/>
      <c r="X842" s="71"/>
      <c r="Y842" s="71"/>
      <c r="Z842" s="71"/>
    </row>
    <row r="843" ht="9.75" customHeight="1">
      <c r="A843" s="71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66"/>
      <c r="P843" s="66"/>
      <c r="Q843" s="127"/>
      <c r="R843" s="71"/>
      <c r="S843" s="71"/>
      <c r="T843" s="71"/>
      <c r="U843" s="71"/>
      <c r="V843" s="71"/>
      <c r="W843" s="71"/>
      <c r="X843" s="71"/>
      <c r="Y843" s="71"/>
      <c r="Z843" s="71"/>
    </row>
    <row r="844" ht="9.75" customHeight="1">
      <c r="A844" s="71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66"/>
      <c r="P844" s="66"/>
      <c r="Q844" s="127"/>
      <c r="R844" s="71"/>
      <c r="S844" s="71"/>
      <c r="T844" s="71"/>
      <c r="U844" s="71"/>
      <c r="V844" s="71"/>
      <c r="W844" s="71"/>
      <c r="X844" s="71"/>
      <c r="Y844" s="71"/>
      <c r="Z844" s="71"/>
    </row>
    <row r="845" ht="9.75" customHeight="1">
      <c r="A845" s="71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66"/>
      <c r="P845" s="66"/>
      <c r="Q845" s="127"/>
      <c r="R845" s="71"/>
      <c r="S845" s="71"/>
      <c r="T845" s="71"/>
      <c r="U845" s="71"/>
      <c r="V845" s="71"/>
      <c r="W845" s="71"/>
      <c r="X845" s="71"/>
      <c r="Y845" s="71"/>
      <c r="Z845" s="71"/>
    </row>
    <row r="846" ht="9.75" customHeight="1">
      <c r="A846" s="71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66"/>
      <c r="P846" s="66"/>
      <c r="Q846" s="127"/>
      <c r="R846" s="71"/>
      <c r="S846" s="71"/>
      <c r="T846" s="71"/>
      <c r="U846" s="71"/>
      <c r="V846" s="71"/>
      <c r="W846" s="71"/>
      <c r="X846" s="71"/>
      <c r="Y846" s="71"/>
      <c r="Z846" s="71"/>
    </row>
    <row r="847" ht="9.75" customHeight="1">
      <c r="A847" s="71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66"/>
      <c r="P847" s="66"/>
      <c r="Q847" s="127"/>
      <c r="R847" s="71"/>
      <c r="S847" s="71"/>
      <c r="T847" s="71"/>
      <c r="U847" s="71"/>
      <c r="V847" s="71"/>
      <c r="W847" s="71"/>
      <c r="X847" s="71"/>
      <c r="Y847" s="71"/>
      <c r="Z847" s="71"/>
    </row>
    <row r="848" ht="9.75" customHeight="1">
      <c r="A848" s="71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66"/>
      <c r="P848" s="66"/>
      <c r="Q848" s="127"/>
      <c r="R848" s="71"/>
      <c r="S848" s="71"/>
      <c r="T848" s="71"/>
      <c r="U848" s="71"/>
      <c r="V848" s="71"/>
      <c r="W848" s="71"/>
      <c r="X848" s="71"/>
      <c r="Y848" s="71"/>
      <c r="Z848" s="71"/>
    </row>
    <row r="849" ht="9.75" customHeight="1">
      <c r="A849" s="71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66"/>
      <c r="P849" s="66"/>
      <c r="Q849" s="127"/>
      <c r="R849" s="71"/>
      <c r="S849" s="71"/>
      <c r="T849" s="71"/>
      <c r="U849" s="71"/>
      <c r="V849" s="71"/>
      <c r="W849" s="71"/>
      <c r="X849" s="71"/>
      <c r="Y849" s="71"/>
      <c r="Z849" s="71"/>
    </row>
    <row r="850" ht="9.75" customHeight="1">
      <c r="A850" s="71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66"/>
      <c r="P850" s="66"/>
      <c r="Q850" s="127"/>
      <c r="R850" s="71"/>
      <c r="S850" s="71"/>
      <c r="T850" s="71"/>
      <c r="U850" s="71"/>
      <c r="V850" s="71"/>
      <c r="W850" s="71"/>
      <c r="X850" s="71"/>
      <c r="Y850" s="71"/>
      <c r="Z850" s="71"/>
    </row>
    <row r="851" ht="9.75" customHeight="1">
      <c r="A851" s="71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66"/>
      <c r="P851" s="66"/>
      <c r="Q851" s="127"/>
      <c r="R851" s="71"/>
      <c r="S851" s="71"/>
      <c r="T851" s="71"/>
      <c r="U851" s="71"/>
      <c r="V851" s="71"/>
      <c r="W851" s="71"/>
      <c r="X851" s="71"/>
      <c r="Y851" s="71"/>
      <c r="Z851" s="71"/>
    </row>
    <row r="852" ht="9.75" customHeight="1">
      <c r="A852" s="71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66"/>
      <c r="P852" s="66"/>
      <c r="Q852" s="127"/>
      <c r="R852" s="71"/>
      <c r="S852" s="71"/>
      <c r="T852" s="71"/>
      <c r="U852" s="71"/>
      <c r="V852" s="71"/>
      <c r="W852" s="71"/>
      <c r="X852" s="71"/>
      <c r="Y852" s="71"/>
      <c r="Z852" s="71"/>
    </row>
    <row r="853" ht="9.75" customHeight="1">
      <c r="A853" s="71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66"/>
      <c r="P853" s="66"/>
      <c r="Q853" s="127"/>
      <c r="R853" s="71"/>
      <c r="S853" s="71"/>
      <c r="T853" s="71"/>
      <c r="U853" s="71"/>
      <c r="V853" s="71"/>
      <c r="W853" s="71"/>
      <c r="X853" s="71"/>
      <c r="Y853" s="71"/>
      <c r="Z853" s="71"/>
    </row>
    <row r="854" ht="9.75" customHeight="1">
      <c r="A854" s="71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66"/>
      <c r="P854" s="66"/>
      <c r="Q854" s="127"/>
      <c r="R854" s="71"/>
      <c r="S854" s="71"/>
      <c r="T854" s="71"/>
      <c r="U854" s="71"/>
      <c r="V854" s="71"/>
      <c r="W854" s="71"/>
      <c r="X854" s="71"/>
      <c r="Y854" s="71"/>
      <c r="Z854" s="71"/>
    </row>
    <row r="855" ht="9.75" customHeight="1">
      <c r="A855" s="71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66"/>
      <c r="P855" s="66"/>
      <c r="Q855" s="127"/>
      <c r="R855" s="71"/>
      <c r="S855" s="71"/>
      <c r="T855" s="71"/>
      <c r="U855" s="71"/>
      <c r="V855" s="71"/>
      <c r="W855" s="71"/>
      <c r="X855" s="71"/>
      <c r="Y855" s="71"/>
      <c r="Z855" s="71"/>
    </row>
    <row r="856" ht="9.75" customHeight="1">
      <c r="A856" s="71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66"/>
      <c r="P856" s="66"/>
      <c r="Q856" s="127"/>
      <c r="R856" s="71"/>
      <c r="S856" s="71"/>
      <c r="T856" s="71"/>
      <c r="U856" s="71"/>
      <c r="V856" s="71"/>
      <c r="W856" s="71"/>
      <c r="X856" s="71"/>
      <c r="Y856" s="71"/>
      <c r="Z856" s="71"/>
    </row>
    <row r="857" ht="9.75" customHeight="1">
      <c r="A857" s="71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66"/>
      <c r="P857" s="66"/>
      <c r="Q857" s="127"/>
      <c r="R857" s="71"/>
      <c r="S857" s="71"/>
      <c r="T857" s="71"/>
      <c r="U857" s="71"/>
      <c r="V857" s="71"/>
      <c r="W857" s="71"/>
      <c r="X857" s="71"/>
      <c r="Y857" s="71"/>
      <c r="Z857" s="71"/>
    </row>
    <row r="858" ht="9.75" customHeight="1">
      <c r="A858" s="71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66"/>
      <c r="P858" s="66"/>
      <c r="Q858" s="127"/>
      <c r="R858" s="71"/>
      <c r="S858" s="71"/>
      <c r="T858" s="71"/>
      <c r="U858" s="71"/>
      <c r="V858" s="71"/>
      <c r="W858" s="71"/>
      <c r="X858" s="71"/>
      <c r="Y858" s="71"/>
      <c r="Z858" s="71"/>
    </row>
    <row r="859" ht="9.75" customHeight="1">
      <c r="A859" s="71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66"/>
      <c r="P859" s="66"/>
      <c r="Q859" s="127"/>
      <c r="R859" s="71"/>
      <c r="S859" s="71"/>
      <c r="T859" s="71"/>
      <c r="U859" s="71"/>
      <c r="V859" s="71"/>
      <c r="W859" s="71"/>
      <c r="X859" s="71"/>
      <c r="Y859" s="71"/>
      <c r="Z859" s="71"/>
    </row>
    <row r="860" ht="9.75" customHeight="1">
      <c r="A860" s="71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66"/>
      <c r="P860" s="66"/>
      <c r="Q860" s="127"/>
      <c r="R860" s="71"/>
      <c r="S860" s="71"/>
      <c r="T860" s="71"/>
      <c r="U860" s="71"/>
      <c r="V860" s="71"/>
      <c r="W860" s="71"/>
      <c r="X860" s="71"/>
      <c r="Y860" s="71"/>
      <c r="Z860" s="71"/>
    </row>
    <row r="861" ht="9.75" customHeight="1">
      <c r="A861" s="71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66"/>
      <c r="P861" s="66"/>
      <c r="Q861" s="127"/>
      <c r="R861" s="71"/>
      <c r="S861" s="71"/>
      <c r="T861" s="71"/>
      <c r="U861" s="71"/>
      <c r="V861" s="71"/>
      <c r="W861" s="71"/>
      <c r="X861" s="71"/>
      <c r="Y861" s="71"/>
      <c r="Z861" s="71"/>
    </row>
    <row r="862" ht="9.75" customHeight="1">
      <c r="A862" s="71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66"/>
      <c r="P862" s="66"/>
      <c r="Q862" s="127"/>
      <c r="R862" s="71"/>
      <c r="S862" s="71"/>
      <c r="T862" s="71"/>
      <c r="U862" s="71"/>
      <c r="V862" s="71"/>
      <c r="W862" s="71"/>
      <c r="X862" s="71"/>
      <c r="Y862" s="71"/>
      <c r="Z862" s="71"/>
    </row>
    <row r="863" ht="9.75" customHeight="1">
      <c r="A863" s="71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66"/>
      <c r="P863" s="66"/>
      <c r="Q863" s="127"/>
      <c r="R863" s="71"/>
      <c r="S863" s="71"/>
      <c r="T863" s="71"/>
      <c r="U863" s="71"/>
      <c r="V863" s="71"/>
      <c r="W863" s="71"/>
      <c r="X863" s="71"/>
      <c r="Y863" s="71"/>
      <c r="Z863" s="71"/>
    </row>
    <row r="864" ht="9.75" customHeight="1">
      <c r="A864" s="71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66"/>
      <c r="P864" s="66"/>
      <c r="Q864" s="127"/>
      <c r="R864" s="71"/>
      <c r="S864" s="71"/>
      <c r="T864" s="71"/>
      <c r="U864" s="71"/>
      <c r="V864" s="71"/>
      <c r="W864" s="71"/>
      <c r="X864" s="71"/>
      <c r="Y864" s="71"/>
      <c r="Z864" s="71"/>
    </row>
    <row r="865" ht="9.75" customHeight="1">
      <c r="A865" s="71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66"/>
      <c r="P865" s="66"/>
      <c r="Q865" s="127"/>
      <c r="R865" s="71"/>
      <c r="S865" s="71"/>
      <c r="T865" s="71"/>
      <c r="U865" s="71"/>
      <c r="V865" s="71"/>
      <c r="W865" s="71"/>
      <c r="X865" s="71"/>
      <c r="Y865" s="71"/>
      <c r="Z865" s="71"/>
    </row>
    <row r="866" ht="9.75" customHeight="1">
      <c r="A866" s="71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66"/>
      <c r="P866" s="66"/>
      <c r="Q866" s="127"/>
      <c r="R866" s="71"/>
      <c r="S866" s="71"/>
      <c r="T866" s="71"/>
      <c r="U866" s="71"/>
      <c r="V866" s="71"/>
      <c r="W866" s="71"/>
      <c r="X866" s="71"/>
      <c r="Y866" s="71"/>
      <c r="Z866" s="71"/>
    </row>
    <row r="867" ht="9.75" customHeight="1">
      <c r="A867" s="71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66"/>
      <c r="P867" s="66"/>
      <c r="Q867" s="127"/>
      <c r="R867" s="71"/>
      <c r="S867" s="71"/>
      <c r="T867" s="71"/>
      <c r="U867" s="71"/>
      <c r="V867" s="71"/>
      <c r="W867" s="71"/>
      <c r="X867" s="71"/>
      <c r="Y867" s="71"/>
      <c r="Z867" s="71"/>
    </row>
    <row r="868" ht="9.75" customHeight="1">
      <c r="A868" s="71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66"/>
      <c r="P868" s="66"/>
      <c r="Q868" s="127"/>
      <c r="R868" s="71"/>
      <c r="S868" s="71"/>
      <c r="T868" s="71"/>
      <c r="U868" s="71"/>
      <c r="V868" s="71"/>
      <c r="W868" s="71"/>
      <c r="X868" s="71"/>
      <c r="Y868" s="71"/>
      <c r="Z868" s="71"/>
    </row>
    <row r="869" ht="9.75" customHeight="1">
      <c r="A869" s="71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66"/>
      <c r="P869" s="66"/>
      <c r="Q869" s="127"/>
      <c r="R869" s="71"/>
      <c r="S869" s="71"/>
      <c r="T869" s="71"/>
      <c r="U869" s="71"/>
      <c r="V869" s="71"/>
      <c r="W869" s="71"/>
      <c r="X869" s="71"/>
      <c r="Y869" s="71"/>
      <c r="Z869" s="71"/>
    </row>
    <row r="870" ht="9.75" customHeight="1">
      <c r="A870" s="71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66"/>
      <c r="P870" s="66"/>
      <c r="Q870" s="127"/>
      <c r="R870" s="71"/>
      <c r="S870" s="71"/>
      <c r="T870" s="71"/>
      <c r="U870" s="71"/>
      <c r="V870" s="71"/>
      <c r="W870" s="71"/>
      <c r="X870" s="71"/>
      <c r="Y870" s="71"/>
      <c r="Z870" s="71"/>
    </row>
    <row r="871" ht="9.75" customHeight="1">
      <c r="A871" s="71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66"/>
      <c r="P871" s="66"/>
      <c r="Q871" s="127"/>
      <c r="R871" s="71"/>
      <c r="S871" s="71"/>
      <c r="T871" s="71"/>
      <c r="U871" s="71"/>
      <c r="V871" s="71"/>
      <c r="W871" s="71"/>
      <c r="X871" s="71"/>
      <c r="Y871" s="71"/>
      <c r="Z871" s="71"/>
    </row>
    <row r="872" ht="9.75" customHeight="1">
      <c r="A872" s="71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66"/>
      <c r="P872" s="66"/>
      <c r="Q872" s="127"/>
      <c r="R872" s="71"/>
      <c r="S872" s="71"/>
      <c r="T872" s="71"/>
      <c r="U872" s="71"/>
      <c r="V872" s="71"/>
      <c r="W872" s="71"/>
      <c r="X872" s="71"/>
      <c r="Y872" s="71"/>
      <c r="Z872" s="71"/>
    </row>
    <row r="873" ht="9.75" customHeight="1">
      <c r="A873" s="71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66"/>
      <c r="P873" s="66"/>
      <c r="Q873" s="127"/>
      <c r="R873" s="71"/>
      <c r="S873" s="71"/>
      <c r="T873" s="71"/>
      <c r="U873" s="71"/>
      <c r="V873" s="71"/>
      <c r="W873" s="71"/>
      <c r="X873" s="71"/>
      <c r="Y873" s="71"/>
      <c r="Z873" s="71"/>
    </row>
    <row r="874" ht="9.75" customHeight="1">
      <c r="A874" s="71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66"/>
      <c r="P874" s="66"/>
      <c r="Q874" s="127"/>
      <c r="R874" s="71"/>
      <c r="S874" s="71"/>
      <c r="T874" s="71"/>
      <c r="U874" s="71"/>
      <c r="V874" s="71"/>
      <c r="W874" s="71"/>
      <c r="X874" s="71"/>
      <c r="Y874" s="71"/>
      <c r="Z874" s="71"/>
    </row>
    <row r="875" ht="9.75" customHeight="1">
      <c r="A875" s="71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66"/>
      <c r="P875" s="66"/>
      <c r="Q875" s="127"/>
      <c r="R875" s="71"/>
      <c r="S875" s="71"/>
      <c r="T875" s="71"/>
      <c r="U875" s="71"/>
      <c r="V875" s="71"/>
      <c r="W875" s="71"/>
      <c r="X875" s="71"/>
      <c r="Y875" s="71"/>
      <c r="Z875" s="71"/>
    </row>
    <row r="876" ht="9.75" customHeight="1">
      <c r="A876" s="71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66"/>
      <c r="P876" s="66"/>
      <c r="Q876" s="127"/>
      <c r="R876" s="71"/>
      <c r="S876" s="71"/>
      <c r="T876" s="71"/>
      <c r="U876" s="71"/>
      <c r="V876" s="71"/>
      <c r="W876" s="71"/>
      <c r="X876" s="71"/>
      <c r="Y876" s="71"/>
      <c r="Z876" s="71"/>
    </row>
    <row r="877" ht="9.75" customHeight="1">
      <c r="A877" s="71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66"/>
      <c r="P877" s="66"/>
      <c r="Q877" s="127"/>
      <c r="R877" s="71"/>
      <c r="S877" s="71"/>
      <c r="T877" s="71"/>
      <c r="U877" s="71"/>
      <c r="V877" s="71"/>
      <c r="W877" s="71"/>
      <c r="X877" s="71"/>
      <c r="Y877" s="71"/>
      <c r="Z877" s="71"/>
    </row>
    <row r="878" ht="9.75" customHeight="1">
      <c r="A878" s="71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66"/>
      <c r="P878" s="66"/>
      <c r="Q878" s="127"/>
      <c r="R878" s="71"/>
      <c r="S878" s="71"/>
      <c r="T878" s="71"/>
      <c r="U878" s="71"/>
      <c r="V878" s="71"/>
      <c r="W878" s="71"/>
      <c r="X878" s="71"/>
      <c r="Y878" s="71"/>
      <c r="Z878" s="71"/>
    </row>
    <row r="879" ht="9.75" customHeight="1">
      <c r="A879" s="71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66"/>
      <c r="P879" s="66"/>
      <c r="Q879" s="127"/>
      <c r="R879" s="71"/>
      <c r="S879" s="71"/>
      <c r="T879" s="71"/>
      <c r="U879" s="71"/>
      <c r="V879" s="71"/>
      <c r="W879" s="71"/>
      <c r="X879" s="71"/>
      <c r="Y879" s="71"/>
      <c r="Z879" s="71"/>
    </row>
    <row r="880" ht="9.75" customHeight="1">
      <c r="A880" s="71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66"/>
      <c r="P880" s="66"/>
      <c r="Q880" s="127"/>
      <c r="R880" s="71"/>
      <c r="S880" s="71"/>
      <c r="T880" s="71"/>
      <c r="U880" s="71"/>
      <c r="V880" s="71"/>
      <c r="W880" s="71"/>
      <c r="X880" s="71"/>
      <c r="Y880" s="71"/>
      <c r="Z880" s="71"/>
    </row>
    <row r="881" ht="9.75" customHeight="1">
      <c r="A881" s="71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66"/>
      <c r="P881" s="66"/>
      <c r="Q881" s="127"/>
      <c r="R881" s="71"/>
      <c r="S881" s="71"/>
      <c r="T881" s="71"/>
      <c r="U881" s="71"/>
      <c r="V881" s="71"/>
      <c r="W881" s="71"/>
      <c r="X881" s="71"/>
      <c r="Y881" s="71"/>
      <c r="Z881" s="71"/>
    </row>
    <row r="882" ht="9.75" customHeight="1">
      <c r="A882" s="71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66"/>
      <c r="P882" s="66"/>
      <c r="Q882" s="127"/>
      <c r="R882" s="71"/>
      <c r="S882" s="71"/>
      <c r="T882" s="71"/>
      <c r="U882" s="71"/>
      <c r="V882" s="71"/>
      <c r="W882" s="71"/>
      <c r="X882" s="71"/>
      <c r="Y882" s="71"/>
      <c r="Z882" s="71"/>
    </row>
    <row r="883" ht="9.75" customHeight="1">
      <c r="A883" s="71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66"/>
      <c r="P883" s="66"/>
      <c r="Q883" s="127"/>
      <c r="R883" s="71"/>
      <c r="S883" s="71"/>
      <c r="T883" s="71"/>
      <c r="U883" s="71"/>
      <c r="V883" s="71"/>
      <c r="W883" s="71"/>
      <c r="X883" s="71"/>
      <c r="Y883" s="71"/>
      <c r="Z883" s="71"/>
    </row>
    <row r="884" ht="9.75" customHeight="1">
      <c r="A884" s="71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66"/>
      <c r="P884" s="66"/>
      <c r="Q884" s="127"/>
      <c r="R884" s="71"/>
      <c r="S884" s="71"/>
      <c r="T884" s="71"/>
      <c r="U884" s="71"/>
      <c r="V884" s="71"/>
      <c r="W884" s="71"/>
      <c r="X884" s="71"/>
      <c r="Y884" s="71"/>
      <c r="Z884" s="71"/>
    </row>
    <row r="885" ht="9.75" customHeight="1">
      <c r="A885" s="71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66"/>
      <c r="P885" s="66"/>
      <c r="Q885" s="127"/>
      <c r="R885" s="71"/>
      <c r="S885" s="71"/>
      <c r="T885" s="71"/>
      <c r="U885" s="71"/>
      <c r="V885" s="71"/>
      <c r="W885" s="71"/>
      <c r="X885" s="71"/>
      <c r="Y885" s="71"/>
      <c r="Z885" s="71"/>
    </row>
    <row r="886" ht="9.75" customHeight="1">
      <c r="A886" s="71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66"/>
      <c r="P886" s="66"/>
      <c r="Q886" s="127"/>
      <c r="R886" s="71"/>
      <c r="S886" s="71"/>
      <c r="T886" s="71"/>
      <c r="U886" s="71"/>
      <c r="V886" s="71"/>
      <c r="W886" s="71"/>
      <c r="X886" s="71"/>
      <c r="Y886" s="71"/>
      <c r="Z886" s="71"/>
    </row>
    <row r="887" ht="9.75" customHeight="1">
      <c r="A887" s="71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66"/>
      <c r="P887" s="66"/>
      <c r="Q887" s="127"/>
      <c r="R887" s="71"/>
      <c r="S887" s="71"/>
      <c r="T887" s="71"/>
      <c r="U887" s="71"/>
      <c r="V887" s="71"/>
      <c r="W887" s="71"/>
      <c r="X887" s="71"/>
      <c r="Y887" s="71"/>
      <c r="Z887" s="71"/>
    </row>
    <row r="888" ht="9.75" customHeight="1">
      <c r="A888" s="71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66"/>
      <c r="P888" s="66"/>
      <c r="Q888" s="127"/>
      <c r="R888" s="71"/>
      <c r="S888" s="71"/>
      <c r="T888" s="71"/>
      <c r="U888" s="71"/>
      <c r="V888" s="71"/>
      <c r="W888" s="71"/>
      <c r="X888" s="71"/>
      <c r="Y888" s="71"/>
      <c r="Z888" s="71"/>
    </row>
    <row r="889" ht="9.75" customHeight="1">
      <c r="A889" s="71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66"/>
      <c r="P889" s="66"/>
      <c r="Q889" s="127"/>
      <c r="R889" s="71"/>
      <c r="S889" s="71"/>
      <c r="T889" s="71"/>
      <c r="U889" s="71"/>
      <c r="V889" s="71"/>
      <c r="W889" s="71"/>
      <c r="X889" s="71"/>
      <c r="Y889" s="71"/>
      <c r="Z889" s="71"/>
    </row>
    <row r="890" ht="9.75" customHeight="1">
      <c r="A890" s="71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66"/>
      <c r="P890" s="66"/>
      <c r="Q890" s="127"/>
      <c r="R890" s="71"/>
      <c r="S890" s="71"/>
      <c r="T890" s="71"/>
      <c r="U890" s="71"/>
      <c r="V890" s="71"/>
      <c r="W890" s="71"/>
      <c r="X890" s="71"/>
      <c r="Y890" s="71"/>
      <c r="Z890" s="71"/>
    </row>
    <row r="891" ht="9.75" customHeight="1">
      <c r="A891" s="71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66"/>
      <c r="P891" s="66"/>
      <c r="Q891" s="127"/>
      <c r="R891" s="71"/>
      <c r="S891" s="71"/>
      <c r="T891" s="71"/>
      <c r="U891" s="71"/>
      <c r="V891" s="71"/>
      <c r="W891" s="71"/>
      <c r="X891" s="71"/>
      <c r="Y891" s="71"/>
      <c r="Z891" s="71"/>
    </row>
    <row r="892" ht="9.75" customHeight="1">
      <c r="A892" s="71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66"/>
      <c r="P892" s="66"/>
      <c r="Q892" s="127"/>
      <c r="R892" s="71"/>
      <c r="S892" s="71"/>
      <c r="T892" s="71"/>
      <c r="U892" s="71"/>
      <c r="V892" s="71"/>
      <c r="W892" s="71"/>
      <c r="X892" s="71"/>
      <c r="Y892" s="71"/>
      <c r="Z892" s="71"/>
    </row>
    <row r="893" ht="9.75" customHeight="1">
      <c r="A893" s="71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66"/>
      <c r="P893" s="66"/>
      <c r="Q893" s="127"/>
      <c r="R893" s="71"/>
      <c r="S893" s="71"/>
      <c r="T893" s="71"/>
      <c r="U893" s="71"/>
      <c r="V893" s="71"/>
      <c r="W893" s="71"/>
      <c r="X893" s="71"/>
      <c r="Y893" s="71"/>
      <c r="Z893" s="71"/>
    </row>
    <row r="894" ht="9.75" customHeight="1">
      <c r="A894" s="71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66"/>
      <c r="P894" s="66"/>
      <c r="Q894" s="127"/>
      <c r="R894" s="71"/>
      <c r="S894" s="71"/>
      <c r="T894" s="71"/>
      <c r="U894" s="71"/>
      <c r="V894" s="71"/>
      <c r="W894" s="71"/>
      <c r="X894" s="71"/>
      <c r="Y894" s="71"/>
      <c r="Z894" s="71"/>
    </row>
    <row r="895" ht="9.75" customHeight="1">
      <c r="A895" s="71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66"/>
      <c r="P895" s="66"/>
      <c r="Q895" s="127"/>
      <c r="R895" s="71"/>
      <c r="S895" s="71"/>
      <c r="T895" s="71"/>
      <c r="U895" s="71"/>
      <c r="V895" s="71"/>
      <c r="W895" s="71"/>
      <c r="X895" s="71"/>
      <c r="Y895" s="71"/>
      <c r="Z895" s="71"/>
    </row>
    <row r="896" ht="9.75" customHeight="1">
      <c r="A896" s="71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66"/>
      <c r="P896" s="66"/>
      <c r="Q896" s="127"/>
      <c r="R896" s="71"/>
      <c r="S896" s="71"/>
      <c r="T896" s="71"/>
      <c r="U896" s="71"/>
      <c r="V896" s="71"/>
      <c r="W896" s="71"/>
      <c r="X896" s="71"/>
      <c r="Y896" s="71"/>
      <c r="Z896" s="71"/>
    </row>
    <row r="897" ht="9.75" customHeight="1">
      <c r="A897" s="71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66"/>
      <c r="P897" s="66"/>
      <c r="Q897" s="127"/>
      <c r="R897" s="71"/>
      <c r="S897" s="71"/>
      <c r="T897" s="71"/>
      <c r="U897" s="71"/>
      <c r="V897" s="71"/>
      <c r="W897" s="71"/>
      <c r="X897" s="71"/>
      <c r="Y897" s="71"/>
      <c r="Z897" s="71"/>
    </row>
    <row r="898" ht="9.75" customHeight="1">
      <c r="A898" s="71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66"/>
      <c r="P898" s="66"/>
      <c r="Q898" s="127"/>
      <c r="R898" s="71"/>
      <c r="S898" s="71"/>
      <c r="T898" s="71"/>
      <c r="U898" s="71"/>
      <c r="V898" s="71"/>
      <c r="W898" s="71"/>
      <c r="X898" s="71"/>
      <c r="Y898" s="71"/>
      <c r="Z898" s="71"/>
    </row>
    <row r="899" ht="9.75" customHeight="1">
      <c r="A899" s="71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66"/>
      <c r="P899" s="66"/>
      <c r="Q899" s="127"/>
      <c r="R899" s="71"/>
      <c r="S899" s="71"/>
      <c r="T899" s="71"/>
      <c r="U899" s="71"/>
      <c r="V899" s="71"/>
      <c r="W899" s="71"/>
      <c r="X899" s="71"/>
      <c r="Y899" s="71"/>
      <c r="Z899" s="71"/>
    </row>
    <row r="900" ht="9.75" customHeight="1">
      <c r="A900" s="71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66"/>
      <c r="P900" s="66"/>
      <c r="Q900" s="127"/>
      <c r="R900" s="71"/>
      <c r="S900" s="71"/>
      <c r="T900" s="71"/>
      <c r="U900" s="71"/>
      <c r="V900" s="71"/>
      <c r="W900" s="71"/>
      <c r="X900" s="71"/>
      <c r="Y900" s="71"/>
      <c r="Z900" s="71"/>
    </row>
    <row r="901" ht="9.75" customHeight="1">
      <c r="A901" s="71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66"/>
      <c r="P901" s="66"/>
      <c r="Q901" s="127"/>
      <c r="R901" s="71"/>
      <c r="S901" s="71"/>
      <c r="T901" s="71"/>
      <c r="U901" s="71"/>
      <c r="V901" s="71"/>
      <c r="W901" s="71"/>
      <c r="X901" s="71"/>
      <c r="Y901" s="71"/>
      <c r="Z901" s="71"/>
    </row>
    <row r="902" ht="9.75" customHeight="1">
      <c r="A902" s="71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66"/>
      <c r="P902" s="66"/>
      <c r="Q902" s="127"/>
      <c r="R902" s="71"/>
      <c r="S902" s="71"/>
      <c r="T902" s="71"/>
      <c r="U902" s="71"/>
      <c r="V902" s="71"/>
      <c r="W902" s="71"/>
      <c r="X902" s="71"/>
      <c r="Y902" s="71"/>
      <c r="Z902" s="71"/>
    </row>
    <row r="903" ht="9.75" customHeight="1">
      <c r="A903" s="71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66"/>
      <c r="P903" s="66"/>
      <c r="Q903" s="127"/>
      <c r="R903" s="71"/>
      <c r="S903" s="71"/>
      <c r="T903" s="71"/>
      <c r="U903" s="71"/>
      <c r="V903" s="71"/>
      <c r="W903" s="71"/>
      <c r="X903" s="71"/>
      <c r="Y903" s="71"/>
      <c r="Z903" s="71"/>
    </row>
    <row r="904" ht="9.75" customHeight="1">
      <c r="A904" s="71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66"/>
      <c r="P904" s="66"/>
      <c r="Q904" s="127"/>
      <c r="R904" s="71"/>
      <c r="S904" s="71"/>
      <c r="T904" s="71"/>
      <c r="U904" s="71"/>
      <c r="V904" s="71"/>
      <c r="W904" s="71"/>
      <c r="X904" s="71"/>
      <c r="Y904" s="71"/>
      <c r="Z904" s="71"/>
    </row>
    <row r="905" ht="9.75" customHeight="1">
      <c r="A905" s="71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66"/>
      <c r="P905" s="66"/>
      <c r="Q905" s="127"/>
      <c r="R905" s="71"/>
      <c r="S905" s="71"/>
      <c r="T905" s="71"/>
      <c r="U905" s="71"/>
      <c r="V905" s="71"/>
      <c r="W905" s="71"/>
      <c r="X905" s="71"/>
      <c r="Y905" s="71"/>
      <c r="Z905" s="71"/>
    </row>
    <row r="906" ht="9.75" customHeight="1">
      <c r="A906" s="71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66"/>
      <c r="P906" s="66"/>
      <c r="Q906" s="127"/>
      <c r="R906" s="71"/>
      <c r="S906" s="71"/>
      <c r="T906" s="71"/>
      <c r="U906" s="71"/>
      <c r="V906" s="71"/>
      <c r="W906" s="71"/>
      <c r="X906" s="71"/>
      <c r="Y906" s="71"/>
      <c r="Z906" s="71"/>
    </row>
    <row r="907" ht="9.75" customHeight="1">
      <c r="A907" s="71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66"/>
      <c r="P907" s="66"/>
      <c r="Q907" s="127"/>
      <c r="R907" s="71"/>
      <c r="S907" s="71"/>
      <c r="T907" s="71"/>
      <c r="U907" s="71"/>
      <c r="V907" s="71"/>
      <c r="W907" s="71"/>
      <c r="X907" s="71"/>
      <c r="Y907" s="71"/>
      <c r="Z907" s="71"/>
    </row>
    <row r="908" ht="9.75" customHeight="1">
      <c r="A908" s="71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66"/>
      <c r="P908" s="66"/>
      <c r="Q908" s="127"/>
      <c r="R908" s="71"/>
      <c r="S908" s="71"/>
      <c r="T908" s="71"/>
      <c r="U908" s="71"/>
      <c r="V908" s="71"/>
      <c r="W908" s="71"/>
      <c r="X908" s="71"/>
      <c r="Y908" s="71"/>
      <c r="Z908" s="71"/>
    </row>
    <row r="909" ht="9.75" customHeight="1">
      <c r="A909" s="71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66"/>
      <c r="P909" s="66"/>
      <c r="Q909" s="127"/>
      <c r="R909" s="71"/>
      <c r="S909" s="71"/>
      <c r="T909" s="71"/>
      <c r="U909" s="71"/>
      <c r="V909" s="71"/>
      <c r="W909" s="71"/>
      <c r="X909" s="71"/>
      <c r="Y909" s="71"/>
      <c r="Z909" s="71"/>
    </row>
    <row r="910" ht="9.75" customHeight="1">
      <c r="A910" s="71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66"/>
      <c r="P910" s="66"/>
      <c r="Q910" s="127"/>
      <c r="R910" s="71"/>
      <c r="S910" s="71"/>
      <c r="T910" s="71"/>
      <c r="U910" s="71"/>
      <c r="V910" s="71"/>
      <c r="W910" s="71"/>
      <c r="X910" s="71"/>
      <c r="Y910" s="71"/>
      <c r="Z910" s="71"/>
    </row>
    <row r="911" ht="9.75" customHeight="1">
      <c r="A911" s="71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66"/>
      <c r="P911" s="66"/>
      <c r="Q911" s="127"/>
      <c r="R911" s="71"/>
      <c r="S911" s="71"/>
      <c r="T911" s="71"/>
      <c r="U911" s="71"/>
      <c r="V911" s="71"/>
      <c r="W911" s="71"/>
      <c r="X911" s="71"/>
      <c r="Y911" s="71"/>
      <c r="Z911" s="71"/>
    </row>
    <row r="912" ht="9.75" customHeight="1">
      <c r="A912" s="71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66"/>
      <c r="P912" s="66"/>
      <c r="Q912" s="127"/>
      <c r="R912" s="71"/>
      <c r="S912" s="71"/>
      <c r="T912" s="71"/>
      <c r="U912" s="71"/>
      <c r="V912" s="71"/>
      <c r="W912" s="71"/>
      <c r="X912" s="71"/>
      <c r="Y912" s="71"/>
      <c r="Z912" s="71"/>
    </row>
    <row r="913" ht="9.75" customHeight="1">
      <c r="A913" s="71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66"/>
      <c r="P913" s="66"/>
      <c r="Q913" s="127"/>
      <c r="R913" s="71"/>
      <c r="S913" s="71"/>
      <c r="T913" s="71"/>
      <c r="U913" s="71"/>
      <c r="V913" s="71"/>
      <c r="W913" s="71"/>
      <c r="X913" s="71"/>
      <c r="Y913" s="71"/>
      <c r="Z913" s="71"/>
    </row>
    <row r="914" ht="9.75" customHeight="1">
      <c r="A914" s="71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66"/>
      <c r="P914" s="66"/>
      <c r="Q914" s="127"/>
      <c r="R914" s="71"/>
      <c r="S914" s="71"/>
      <c r="T914" s="71"/>
      <c r="U914" s="71"/>
      <c r="V914" s="71"/>
      <c r="W914" s="71"/>
      <c r="X914" s="71"/>
      <c r="Y914" s="71"/>
      <c r="Z914" s="71"/>
    </row>
    <row r="915" ht="9.75" customHeight="1">
      <c r="A915" s="71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66"/>
      <c r="P915" s="66"/>
      <c r="Q915" s="127"/>
      <c r="R915" s="71"/>
      <c r="S915" s="71"/>
      <c r="T915" s="71"/>
      <c r="U915" s="71"/>
      <c r="V915" s="71"/>
      <c r="W915" s="71"/>
      <c r="X915" s="71"/>
      <c r="Y915" s="71"/>
      <c r="Z915" s="71"/>
    </row>
    <row r="916" ht="9.75" customHeight="1">
      <c r="A916" s="71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66"/>
      <c r="P916" s="66"/>
      <c r="Q916" s="127"/>
      <c r="R916" s="71"/>
      <c r="S916" s="71"/>
      <c r="T916" s="71"/>
      <c r="U916" s="71"/>
      <c r="V916" s="71"/>
      <c r="W916" s="71"/>
      <c r="X916" s="71"/>
      <c r="Y916" s="71"/>
      <c r="Z916" s="71"/>
    </row>
    <row r="917" ht="9.75" customHeight="1">
      <c r="A917" s="71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66"/>
      <c r="P917" s="66"/>
      <c r="Q917" s="127"/>
      <c r="R917" s="71"/>
      <c r="S917" s="71"/>
      <c r="T917" s="71"/>
      <c r="U917" s="71"/>
      <c r="V917" s="71"/>
      <c r="W917" s="71"/>
      <c r="X917" s="71"/>
      <c r="Y917" s="71"/>
      <c r="Z917" s="71"/>
    </row>
    <row r="918" ht="9.75" customHeight="1">
      <c r="A918" s="71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66"/>
      <c r="P918" s="66"/>
      <c r="Q918" s="127"/>
      <c r="R918" s="71"/>
      <c r="S918" s="71"/>
      <c r="T918" s="71"/>
      <c r="U918" s="71"/>
      <c r="V918" s="71"/>
      <c r="W918" s="71"/>
      <c r="X918" s="71"/>
      <c r="Y918" s="71"/>
      <c r="Z918" s="71"/>
    </row>
    <row r="919" ht="9.75" customHeight="1">
      <c r="A919" s="71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66"/>
      <c r="P919" s="66"/>
      <c r="Q919" s="127"/>
      <c r="R919" s="71"/>
      <c r="S919" s="71"/>
      <c r="T919" s="71"/>
      <c r="U919" s="71"/>
      <c r="V919" s="71"/>
      <c r="W919" s="71"/>
      <c r="X919" s="71"/>
      <c r="Y919" s="71"/>
      <c r="Z919" s="71"/>
    </row>
    <row r="920" ht="9.75" customHeight="1">
      <c r="A920" s="71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66"/>
      <c r="P920" s="66"/>
      <c r="Q920" s="127"/>
      <c r="R920" s="71"/>
      <c r="S920" s="71"/>
      <c r="T920" s="71"/>
      <c r="U920" s="71"/>
      <c r="V920" s="71"/>
      <c r="W920" s="71"/>
      <c r="X920" s="71"/>
      <c r="Y920" s="71"/>
      <c r="Z920" s="71"/>
    </row>
    <row r="921" ht="9.75" customHeight="1">
      <c r="A921" s="71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66"/>
      <c r="P921" s="66"/>
      <c r="Q921" s="127"/>
      <c r="R921" s="71"/>
      <c r="S921" s="71"/>
      <c r="T921" s="71"/>
      <c r="U921" s="71"/>
      <c r="V921" s="71"/>
      <c r="W921" s="71"/>
      <c r="X921" s="71"/>
      <c r="Y921" s="71"/>
      <c r="Z921" s="71"/>
    </row>
    <row r="922" ht="9.75" customHeight="1">
      <c r="A922" s="71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66"/>
      <c r="P922" s="66"/>
      <c r="Q922" s="127"/>
      <c r="R922" s="71"/>
      <c r="S922" s="71"/>
      <c r="T922" s="71"/>
      <c r="U922" s="71"/>
      <c r="V922" s="71"/>
      <c r="W922" s="71"/>
      <c r="X922" s="71"/>
      <c r="Y922" s="71"/>
      <c r="Z922" s="71"/>
    </row>
    <row r="923" ht="9.75" customHeight="1">
      <c r="A923" s="71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66"/>
      <c r="P923" s="66"/>
      <c r="Q923" s="127"/>
      <c r="R923" s="71"/>
      <c r="S923" s="71"/>
      <c r="T923" s="71"/>
      <c r="U923" s="71"/>
      <c r="V923" s="71"/>
      <c r="W923" s="71"/>
      <c r="X923" s="71"/>
      <c r="Y923" s="71"/>
      <c r="Z923" s="71"/>
    </row>
    <row r="924" ht="9.75" customHeight="1">
      <c r="A924" s="71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66"/>
      <c r="P924" s="66"/>
      <c r="Q924" s="127"/>
      <c r="R924" s="71"/>
      <c r="S924" s="71"/>
      <c r="T924" s="71"/>
      <c r="U924" s="71"/>
      <c r="V924" s="71"/>
      <c r="W924" s="71"/>
      <c r="X924" s="71"/>
      <c r="Y924" s="71"/>
      <c r="Z924" s="71"/>
    </row>
    <row r="925" ht="9.75" customHeight="1">
      <c r="A925" s="71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66"/>
      <c r="P925" s="66"/>
      <c r="Q925" s="127"/>
      <c r="R925" s="71"/>
      <c r="S925" s="71"/>
      <c r="T925" s="71"/>
      <c r="U925" s="71"/>
      <c r="V925" s="71"/>
      <c r="W925" s="71"/>
      <c r="X925" s="71"/>
      <c r="Y925" s="71"/>
      <c r="Z925" s="71"/>
    </row>
    <row r="926" ht="9.75" customHeight="1">
      <c r="A926" s="71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66"/>
      <c r="P926" s="66"/>
      <c r="Q926" s="127"/>
      <c r="R926" s="71"/>
      <c r="S926" s="71"/>
      <c r="T926" s="71"/>
      <c r="U926" s="71"/>
      <c r="V926" s="71"/>
      <c r="W926" s="71"/>
      <c r="X926" s="71"/>
      <c r="Y926" s="71"/>
      <c r="Z926" s="71"/>
    </row>
    <row r="927" ht="9.75" customHeight="1">
      <c r="A927" s="71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66"/>
      <c r="P927" s="66"/>
      <c r="Q927" s="127"/>
      <c r="R927" s="71"/>
      <c r="S927" s="71"/>
      <c r="T927" s="71"/>
      <c r="U927" s="71"/>
      <c r="V927" s="71"/>
      <c r="W927" s="71"/>
      <c r="X927" s="71"/>
      <c r="Y927" s="71"/>
      <c r="Z927" s="71"/>
    </row>
    <row r="928" ht="9.75" customHeight="1">
      <c r="A928" s="71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66"/>
      <c r="P928" s="66"/>
      <c r="Q928" s="127"/>
      <c r="R928" s="71"/>
      <c r="S928" s="71"/>
      <c r="T928" s="71"/>
      <c r="U928" s="71"/>
      <c r="V928" s="71"/>
      <c r="W928" s="71"/>
      <c r="X928" s="71"/>
      <c r="Y928" s="71"/>
      <c r="Z928" s="71"/>
    </row>
    <row r="929" ht="9.75" customHeight="1">
      <c r="A929" s="71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66"/>
      <c r="P929" s="66"/>
      <c r="Q929" s="127"/>
      <c r="R929" s="71"/>
      <c r="S929" s="71"/>
      <c r="T929" s="71"/>
      <c r="U929" s="71"/>
      <c r="V929" s="71"/>
      <c r="W929" s="71"/>
      <c r="X929" s="71"/>
      <c r="Y929" s="71"/>
      <c r="Z929" s="71"/>
    </row>
    <row r="930" ht="9.75" customHeight="1">
      <c r="A930" s="71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66"/>
      <c r="P930" s="66"/>
      <c r="Q930" s="127"/>
      <c r="R930" s="71"/>
      <c r="S930" s="71"/>
      <c r="T930" s="71"/>
      <c r="U930" s="71"/>
      <c r="V930" s="71"/>
      <c r="W930" s="71"/>
      <c r="X930" s="71"/>
      <c r="Y930" s="71"/>
      <c r="Z930" s="71"/>
    </row>
    <row r="931" ht="9.75" customHeight="1">
      <c r="A931" s="71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66"/>
      <c r="P931" s="66"/>
      <c r="Q931" s="127"/>
      <c r="R931" s="71"/>
      <c r="S931" s="71"/>
      <c r="T931" s="71"/>
      <c r="U931" s="71"/>
      <c r="V931" s="71"/>
      <c r="W931" s="71"/>
      <c r="X931" s="71"/>
      <c r="Y931" s="71"/>
      <c r="Z931" s="71"/>
    </row>
    <row r="932" ht="9.75" customHeight="1">
      <c r="A932" s="71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66"/>
      <c r="P932" s="66"/>
      <c r="Q932" s="127"/>
      <c r="R932" s="71"/>
      <c r="S932" s="71"/>
      <c r="T932" s="71"/>
      <c r="U932" s="71"/>
      <c r="V932" s="71"/>
      <c r="W932" s="71"/>
      <c r="X932" s="71"/>
      <c r="Y932" s="71"/>
      <c r="Z932" s="71"/>
    </row>
    <row r="933" ht="9.75" customHeight="1">
      <c r="A933" s="71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66"/>
      <c r="P933" s="66"/>
      <c r="Q933" s="127"/>
      <c r="R933" s="71"/>
      <c r="S933" s="71"/>
      <c r="T933" s="71"/>
      <c r="U933" s="71"/>
      <c r="V933" s="71"/>
      <c r="W933" s="71"/>
      <c r="X933" s="71"/>
      <c r="Y933" s="71"/>
      <c r="Z933" s="71"/>
    </row>
    <row r="934" ht="9.75" customHeight="1">
      <c r="A934" s="71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66"/>
      <c r="P934" s="66"/>
      <c r="Q934" s="127"/>
      <c r="R934" s="71"/>
      <c r="S934" s="71"/>
      <c r="T934" s="71"/>
      <c r="U934" s="71"/>
      <c r="V934" s="71"/>
      <c r="W934" s="71"/>
      <c r="X934" s="71"/>
      <c r="Y934" s="71"/>
      <c r="Z934" s="71"/>
    </row>
    <row r="935" ht="9.75" customHeight="1">
      <c r="A935" s="71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66"/>
      <c r="P935" s="66"/>
      <c r="Q935" s="127"/>
      <c r="R935" s="71"/>
      <c r="S935" s="71"/>
      <c r="T935" s="71"/>
      <c r="U935" s="71"/>
      <c r="V935" s="71"/>
      <c r="W935" s="71"/>
      <c r="X935" s="71"/>
      <c r="Y935" s="71"/>
      <c r="Z935" s="71"/>
    </row>
    <row r="936" ht="9.75" customHeight="1">
      <c r="A936" s="71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66"/>
      <c r="P936" s="66"/>
      <c r="Q936" s="127"/>
      <c r="R936" s="71"/>
      <c r="S936" s="71"/>
      <c r="T936" s="71"/>
      <c r="U936" s="71"/>
      <c r="V936" s="71"/>
      <c r="W936" s="71"/>
      <c r="X936" s="71"/>
      <c r="Y936" s="71"/>
      <c r="Z936" s="71"/>
    </row>
    <row r="937" ht="9.75" customHeight="1">
      <c r="A937" s="71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66"/>
      <c r="P937" s="66"/>
      <c r="Q937" s="127"/>
      <c r="R937" s="71"/>
      <c r="S937" s="71"/>
      <c r="T937" s="71"/>
      <c r="U937" s="71"/>
      <c r="V937" s="71"/>
      <c r="W937" s="71"/>
      <c r="X937" s="71"/>
      <c r="Y937" s="71"/>
      <c r="Z937" s="71"/>
    </row>
    <row r="938" ht="9.75" customHeight="1">
      <c r="A938" s="71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66"/>
      <c r="P938" s="66"/>
      <c r="Q938" s="127"/>
      <c r="R938" s="71"/>
      <c r="S938" s="71"/>
      <c r="T938" s="71"/>
      <c r="U938" s="71"/>
      <c r="V938" s="71"/>
      <c r="W938" s="71"/>
      <c r="X938" s="71"/>
      <c r="Y938" s="71"/>
      <c r="Z938" s="71"/>
    </row>
    <row r="939" ht="9.75" customHeight="1">
      <c r="A939" s="71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66"/>
      <c r="P939" s="66"/>
      <c r="Q939" s="127"/>
      <c r="R939" s="71"/>
      <c r="S939" s="71"/>
      <c r="T939" s="71"/>
      <c r="U939" s="71"/>
      <c r="V939" s="71"/>
      <c r="W939" s="71"/>
      <c r="X939" s="71"/>
      <c r="Y939" s="71"/>
      <c r="Z939" s="71"/>
    </row>
    <row r="940" ht="9.75" customHeight="1">
      <c r="A940" s="71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66"/>
      <c r="P940" s="66"/>
      <c r="Q940" s="127"/>
      <c r="R940" s="71"/>
      <c r="S940" s="71"/>
      <c r="T940" s="71"/>
      <c r="U940" s="71"/>
      <c r="V940" s="71"/>
      <c r="W940" s="71"/>
      <c r="X940" s="71"/>
      <c r="Y940" s="71"/>
      <c r="Z940" s="71"/>
    </row>
    <row r="941" ht="9.75" customHeight="1">
      <c r="A941" s="71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66"/>
      <c r="P941" s="66"/>
      <c r="Q941" s="127"/>
      <c r="R941" s="71"/>
      <c r="S941" s="71"/>
      <c r="T941" s="71"/>
      <c r="U941" s="71"/>
      <c r="V941" s="71"/>
      <c r="W941" s="71"/>
      <c r="X941" s="71"/>
      <c r="Y941" s="71"/>
      <c r="Z941" s="71"/>
    </row>
    <row r="942" ht="9.75" customHeight="1">
      <c r="A942" s="71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66"/>
      <c r="P942" s="66"/>
      <c r="Q942" s="127"/>
      <c r="R942" s="71"/>
      <c r="S942" s="71"/>
      <c r="T942" s="71"/>
      <c r="U942" s="71"/>
      <c r="V942" s="71"/>
      <c r="W942" s="71"/>
      <c r="X942" s="71"/>
      <c r="Y942" s="71"/>
      <c r="Z942" s="71"/>
    </row>
    <row r="943" ht="9.75" customHeight="1">
      <c r="A943" s="71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66"/>
      <c r="P943" s="66"/>
      <c r="Q943" s="127"/>
      <c r="R943" s="71"/>
      <c r="S943" s="71"/>
      <c r="T943" s="71"/>
      <c r="U943" s="71"/>
      <c r="V943" s="71"/>
      <c r="W943" s="71"/>
      <c r="X943" s="71"/>
      <c r="Y943" s="71"/>
      <c r="Z943" s="71"/>
    </row>
    <row r="944" ht="9.75" customHeight="1">
      <c r="A944" s="71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66"/>
      <c r="P944" s="66"/>
      <c r="Q944" s="127"/>
      <c r="R944" s="71"/>
      <c r="S944" s="71"/>
      <c r="T944" s="71"/>
      <c r="U944" s="71"/>
      <c r="V944" s="71"/>
      <c r="W944" s="71"/>
      <c r="X944" s="71"/>
      <c r="Y944" s="71"/>
      <c r="Z944" s="71"/>
    </row>
    <row r="945" ht="9.75" customHeight="1">
      <c r="A945" s="71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66"/>
      <c r="P945" s="66"/>
      <c r="Q945" s="127"/>
      <c r="R945" s="71"/>
      <c r="S945" s="71"/>
      <c r="T945" s="71"/>
      <c r="U945" s="71"/>
      <c r="V945" s="71"/>
      <c r="W945" s="71"/>
      <c r="X945" s="71"/>
      <c r="Y945" s="71"/>
      <c r="Z945" s="71"/>
    </row>
    <row r="946" ht="9.75" customHeight="1">
      <c r="A946" s="71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66"/>
      <c r="P946" s="66"/>
      <c r="Q946" s="127"/>
      <c r="R946" s="71"/>
      <c r="S946" s="71"/>
      <c r="T946" s="71"/>
      <c r="U946" s="71"/>
      <c r="V946" s="71"/>
      <c r="W946" s="71"/>
      <c r="X946" s="71"/>
      <c r="Y946" s="71"/>
      <c r="Z946" s="71"/>
    </row>
    <row r="947" ht="9.75" customHeight="1">
      <c r="A947" s="71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66"/>
      <c r="P947" s="66"/>
      <c r="Q947" s="127"/>
      <c r="R947" s="71"/>
      <c r="S947" s="71"/>
      <c r="T947" s="71"/>
      <c r="U947" s="71"/>
      <c r="V947" s="71"/>
      <c r="W947" s="71"/>
      <c r="X947" s="71"/>
      <c r="Y947" s="71"/>
      <c r="Z947" s="71"/>
    </row>
    <row r="948" ht="9.75" customHeight="1">
      <c r="A948" s="71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66"/>
      <c r="P948" s="66"/>
      <c r="Q948" s="127"/>
      <c r="R948" s="71"/>
      <c r="S948" s="71"/>
      <c r="T948" s="71"/>
      <c r="U948" s="71"/>
      <c r="V948" s="71"/>
      <c r="W948" s="71"/>
      <c r="X948" s="71"/>
      <c r="Y948" s="71"/>
      <c r="Z948" s="71"/>
    </row>
    <row r="949" ht="9.75" customHeight="1">
      <c r="A949" s="71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66"/>
      <c r="P949" s="66"/>
      <c r="Q949" s="127"/>
      <c r="R949" s="71"/>
      <c r="S949" s="71"/>
      <c r="T949" s="71"/>
      <c r="U949" s="71"/>
      <c r="V949" s="71"/>
      <c r="W949" s="71"/>
      <c r="X949" s="71"/>
      <c r="Y949" s="71"/>
      <c r="Z949" s="71"/>
    </row>
    <row r="950" ht="9.75" customHeight="1">
      <c r="A950" s="71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66"/>
      <c r="P950" s="66"/>
      <c r="Q950" s="127"/>
      <c r="R950" s="71"/>
      <c r="S950" s="71"/>
      <c r="T950" s="71"/>
      <c r="U950" s="71"/>
      <c r="V950" s="71"/>
      <c r="W950" s="71"/>
      <c r="X950" s="71"/>
      <c r="Y950" s="71"/>
      <c r="Z950" s="71"/>
    </row>
    <row r="951" ht="9.75" customHeight="1">
      <c r="A951" s="71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66"/>
      <c r="P951" s="66"/>
      <c r="Q951" s="127"/>
      <c r="R951" s="71"/>
      <c r="S951" s="71"/>
      <c r="T951" s="71"/>
      <c r="U951" s="71"/>
      <c r="V951" s="71"/>
      <c r="W951" s="71"/>
      <c r="X951" s="71"/>
      <c r="Y951" s="71"/>
      <c r="Z951" s="71"/>
    </row>
    <row r="952" ht="9.75" customHeight="1">
      <c r="A952" s="71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66"/>
      <c r="P952" s="66"/>
      <c r="Q952" s="127"/>
      <c r="R952" s="71"/>
      <c r="S952" s="71"/>
      <c r="T952" s="71"/>
      <c r="U952" s="71"/>
      <c r="V952" s="71"/>
      <c r="W952" s="71"/>
      <c r="X952" s="71"/>
      <c r="Y952" s="71"/>
      <c r="Z952" s="71"/>
    </row>
    <row r="953" ht="9.75" customHeight="1">
      <c r="A953" s="71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66"/>
      <c r="P953" s="66"/>
      <c r="Q953" s="127"/>
      <c r="R953" s="71"/>
      <c r="S953" s="71"/>
      <c r="T953" s="71"/>
      <c r="U953" s="71"/>
      <c r="V953" s="71"/>
      <c r="W953" s="71"/>
      <c r="X953" s="71"/>
      <c r="Y953" s="71"/>
      <c r="Z953" s="71"/>
    </row>
    <row r="954" ht="9.75" customHeight="1">
      <c r="A954" s="71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66"/>
      <c r="P954" s="66"/>
      <c r="Q954" s="127"/>
      <c r="R954" s="71"/>
      <c r="S954" s="71"/>
      <c r="T954" s="71"/>
      <c r="U954" s="71"/>
      <c r="V954" s="71"/>
      <c r="W954" s="71"/>
      <c r="X954" s="71"/>
      <c r="Y954" s="71"/>
      <c r="Z954" s="71"/>
    </row>
    <row r="955" ht="9.75" customHeight="1">
      <c r="A955" s="71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66"/>
      <c r="P955" s="66"/>
      <c r="Q955" s="127"/>
      <c r="R955" s="71"/>
      <c r="S955" s="71"/>
      <c r="T955" s="71"/>
      <c r="U955" s="71"/>
      <c r="V955" s="71"/>
      <c r="W955" s="71"/>
      <c r="X955" s="71"/>
      <c r="Y955" s="71"/>
      <c r="Z955" s="71"/>
    </row>
    <row r="956" ht="9.75" customHeight="1">
      <c r="A956" s="71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66"/>
      <c r="P956" s="66"/>
      <c r="Q956" s="127"/>
      <c r="R956" s="71"/>
      <c r="S956" s="71"/>
      <c r="T956" s="71"/>
      <c r="U956" s="71"/>
      <c r="V956" s="71"/>
      <c r="W956" s="71"/>
      <c r="X956" s="71"/>
      <c r="Y956" s="71"/>
      <c r="Z956" s="71"/>
    </row>
    <row r="957" ht="9.75" customHeight="1">
      <c r="A957" s="71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66"/>
      <c r="P957" s="66"/>
      <c r="Q957" s="127"/>
      <c r="R957" s="71"/>
      <c r="S957" s="71"/>
      <c r="T957" s="71"/>
      <c r="U957" s="71"/>
      <c r="V957" s="71"/>
      <c r="W957" s="71"/>
      <c r="X957" s="71"/>
      <c r="Y957" s="71"/>
      <c r="Z957" s="71"/>
    </row>
    <row r="958" ht="9.75" customHeight="1">
      <c r="A958" s="71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66"/>
      <c r="P958" s="66"/>
      <c r="Q958" s="127"/>
      <c r="R958" s="71"/>
      <c r="S958" s="71"/>
      <c r="T958" s="71"/>
      <c r="U958" s="71"/>
      <c r="V958" s="71"/>
      <c r="W958" s="71"/>
      <c r="X958" s="71"/>
      <c r="Y958" s="71"/>
      <c r="Z958" s="71"/>
    </row>
    <row r="959" ht="9.75" customHeight="1">
      <c r="A959" s="71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66"/>
      <c r="P959" s="66"/>
      <c r="Q959" s="127"/>
      <c r="R959" s="71"/>
      <c r="S959" s="71"/>
      <c r="T959" s="71"/>
      <c r="U959" s="71"/>
      <c r="V959" s="71"/>
      <c r="W959" s="71"/>
      <c r="X959" s="71"/>
      <c r="Y959" s="71"/>
      <c r="Z959" s="71"/>
    </row>
    <row r="960" ht="9.75" customHeight="1">
      <c r="A960" s="71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66"/>
      <c r="P960" s="66"/>
      <c r="Q960" s="127"/>
      <c r="R960" s="71"/>
      <c r="S960" s="71"/>
      <c r="T960" s="71"/>
      <c r="U960" s="71"/>
      <c r="V960" s="71"/>
      <c r="W960" s="71"/>
      <c r="X960" s="71"/>
      <c r="Y960" s="71"/>
      <c r="Z960" s="71"/>
    </row>
    <row r="961" ht="9.75" customHeight="1">
      <c r="A961" s="71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66"/>
      <c r="P961" s="66"/>
      <c r="Q961" s="127"/>
      <c r="R961" s="71"/>
      <c r="S961" s="71"/>
      <c r="T961" s="71"/>
      <c r="U961" s="71"/>
      <c r="V961" s="71"/>
      <c r="W961" s="71"/>
      <c r="X961" s="71"/>
      <c r="Y961" s="71"/>
      <c r="Z961" s="71"/>
    </row>
    <row r="962" ht="9.75" customHeight="1">
      <c r="A962" s="71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66"/>
      <c r="P962" s="66"/>
      <c r="Q962" s="127"/>
      <c r="R962" s="71"/>
      <c r="S962" s="71"/>
      <c r="T962" s="71"/>
      <c r="U962" s="71"/>
      <c r="V962" s="71"/>
      <c r="W962" s="71"/>
      <c r="X962" s="71"/>
      <c r="Y962" s="71"/>
      <c r="Z962" s="71"/>
    </row>
    <row r="963" ht="9.75" customHeight="1">
      <c r="A963" s="71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66"/>
      <c r="P963" s="66"/>
      <c r="Q963" s="127"/>
      <c r="R963" s="71"/>
      <c r="S963" s="71"/>
      <c r="T963" s="71"/>
      <c r="U963" s="71"/>
      <c r="V963" s="71"/>
      <c r="W963" s="71"/>
      <c r="X963" s="71"/>
      <c r="Y963" s="71"/>
      <c r="Z963" s="71"/>
    </row>
    <row r="964" ht="9.75" customHeight="1">
      <c r="A964" s="71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66"/>
      <c r="P964" s="66"/>
      <c r="Q964" s="127"/>
      <c r="R964" s="71"/>
      <c r="S964" s="71"/>
      <c r="T964" s="71"/>
      <c r="U964" s="71"/>
      <c r="V964" s="71"/>
      <c r="W964" s="71"/>
      <c r="X964" s="71"/>
      <c r="Y964" s="71"/>
      <c r="Z964" s="71"/>
    </row>
    <row r="965" ht="9.75" customHeight="1">
      <c r="A965" s="71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66"/>
      <c r="P965" s="66"/>
      <c r="Q965" s="127"/>
      <c r="R965" s="71"/>
      <c r="S965" s="71"/>
      <c r="T965" s="71"/>
      <c r="U965" s="71"/>
      <c r="V965" s="71"/>
      <c r="W965" s="71"/>
      <c r="X965" s="71"/>
      <c r="Y965" s="71"/>
      <c r="Z965" s="71"/>
    </row>
    <row r="966" ht="9.75" customHeight="1">
      <c r="A966" s="71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66"/>
      <c r="P966" s="66"/>
      <c r="Q966" s="127"/>
      <c r="R966" s="71"/>
      <c r="S966" s="71"/>
      <c r="T966" s="71"/>
      <c r="U966" s="71"/>
      <c r="V966" s="71"/>
      <c r="W966" s="71"/>
      <c r="X966" s="71"/>
      <c r="Y966" s="71"/>
      <c r="Z966" s="71"/>
    </row>
    <row r="967" ht="9.75" customHeight="1">
      <c r="A967" s="71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66"/>
      <c r="P967" s="66"/>
      <c r="Q967" s="127"/>
      <c r="R967" s="71"/>
      <c r="S967" s="71"/>
      <c r="T967" s="71"/>
      <c r="U967" s="71"/>
      <c r="V967" s="71"/>
      <c r="W967" s="71"/>
      <c r="X967" s="71"/>
      <c r="Y967" s="71"/>
      <c r="Z967" s="71"/>
    </row>
    <row r="968" ht="9.75" customHeight="1">
      <c r="A968" s="71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66"/>
      <c r="P968" s="66"/>
      <c r="Q968" s="127"/>
      <c r="R968" s="71"/>
      <c r="S968" s="71"/>
      <c r="T968" s="71"/>
      <c r="U968" s="71"/>
      <c r="V968" s="71"/>
      <c r="W968" s="71"/>
      <c r="X968" s="71"/>
      <c r="Y968" s="71"/>
      <c r="Z968" s="71"/>
    </row>
    <row r="969" ht="9.75" customHeight="1">
      <c r="A969" s="71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66"/>
      <c r="P969" s="66"/>
      <c r="Q969" s="127"/>
      <c r="R969" s="71"/>
      <c r="S969" s="71"/>
      <c r="T969" s="71"/>
      <c r="U969" s="71"/>
      <c r="V969" s="71"/>
      <c r="W969" s="71"/>
      <c r="X969" s="71"/>
      <c r="Y969" s="71"/>
      <c r="Z969" s="71"/>
    </row>
    <row r="970" ht="9.75" customHeight="1">
      <c r="A970" s="71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66"/>
      <c r="P970" s="66"/>
      <c r="Q970" s="127"/>
      <c r="R970" s="71"/>
      <c r="S970" s="71"/>
      <c r="T970" s="71"/>
      <c r="U970" s="71"/>
      <c r="V970" s="71"/>
      <c r="W970" s="71"/>
      <c r="X970" s="71"/>
      <c r="Y970" s="71"/>
      <c r="Z970" s="71"/>
    </row>
    <row r="971" ht="9.75" customHeight="1">
      <c r="A971" s="71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66"/>
      <c r="P971" s="66"/>
      <c r="Q971" s="127"/>
      <c r="R971" s="71"/>
      <c r="S971" s="71"/>
      <c r="T971" s="71"/>
      <c r="U971" s="71"/>
      <c r="V971" s="71"/>
      <c r="W971" s="71"/>
      <c r="X971" s="71"/>
      <c r="Y971" s="71"/>
      <c r="Z971" s="71"/>
    </row>
    <row r="972" ht="9.75" customHeight="1">
      <c r="A972" s="71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66"/>
      <c r="P972" s="66"/>
      <c r="Q972" s="127"/>
      <c r="R972" s="71"/>
      <c r="S972" s="71"/>
      <c r="T972" s="71"/>
      <c r="U972" s="71"/>
      <c r="V972" s="71"/>
      <c r="W972" s="71"/>
      <c r="X972" s="71"/>
      <c r="Y972" s="71"/>
      <c r="Z972" s="71"/>
    </row>
    <row r="973" ht="9.75" customHeight="1">
      <c r="A973" s="71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66"/>
      <c r="P973" s="66"/>
      <c r="Q973" s="127"/>
      <c r="R973" s="71"/>
      <c r="S973" s="71"/>
      <c r="T973" s="71"/>
      <c r="U973" s="71"/>
      <c r="V973" s="71"/>
      <c r="W973" s="71"/>
      <c r="X973" s="71"/>
      <c r="Y973" s="71"/>
      <c r="Z973" s="71"/>
    </row>
    <row r="974" ht="9.75" customHeight="1">
      <c r="A974" s="71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66"/>
      <c r="P974" s="66"/>
      <c r="Q974" s="127"/>
      <c r="R974" s="71"/>
      <c r="S974" s="71"/>
      <c r="T974" s="71"/>
      <c r="U974" s="71"/>
      <c r="V974" s="71"/>
      <c r="W974" s="71"/>
      <c r="X974" s="71"/>
      <c r="Y974" s="71"/>
      <c r="Z974" s="71"/>
    </row>
    <row r="975" ht="9.75" customHeight="1">
      <c r="A975" s="71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66"/>
      <c r="P975" s="66"/>
      <c r="Q975" s="127"/>
      <c r="R975" s="71"/>
      <c r="S975" s="71"/>
      <c r="T975" s="71"/>
      <c r="U975" s="71"/>
      <c r="V975" s="71"/>
      <c r="W975" s="71"/>
      <c r="X975" s="71"/>
      <c r="Y975" s="71"/>
      <c r="Z975" s="71"/>
    </row>
    <row r="976" ht="9.75" customHeight="1">
      <c r="A976" s="71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66"/>
      <c r="P976" s="66"/>
      <c r="Q976" s="127"/>
      <c r="R976" s="71"/>
      <c r="S976" s="71"/>
      <c r="T976" s="71"/>
      <c r="U976" s="71"/>
      <c r="V976" s="71"/>
      <c r="W976" s="71"/>
      <c r="X976" s="71"/>
      <c r="Y976" s="71"/>
      <c r="Z976" s="71"/>
    </row>
    <row r="977" ht="9.75" customHeight="1">
      <c r="A977" s="71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66"/>
      <c r="P977" s="66"/>
      <c r="Q977" s="127"/>
      <c r="R977" s="71"/>
      <c r="S977" s="71"/>
      <c r="T977" s="71"/>
      <c r="U977" s="71"/>
      <c r="V977" s="71"/>
      <c r="W977" s="71"/>
      <c r="X977" s="71"/>
      <c r="Y977" s="71"/>
      <c r="Z977" s="71"/>
    </row>
    <row r="978" ht="9.75" customHeight="1">
      <c r="A978" s="71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66"/>
      <c r="P978" s="66"/>
      <c r="Q978" s="127"/>
      <c r="R978" s="71"/>
      <c r="S978" s="71"/>
      <c r="T978" s="71"/>
      <c r="U978" s="71"/>
      <c r="V978" s="71"/>
      <c r="W978" s="71"/>
      <c r="X978" s="71"/>
      <c r="Y978" s="71"/>
      <c r="Z978" s="71"/>
    </row>
    <row r="979" ht="9.75" customHeight="1">
      <c r="A979" s="71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66"/>
      <c r="P979" s="66"/>
      <c r="Q979" s="127"/>
      <c r="R979" s="71"/>
      <c r="S979" s="71"/>
      <c r="T979" s="71"/>
      <c r="U979" s="71"/>
      <c r="V979" s="71"/>
      <c r="W979" s="71"/>
      <c r="X979" s="71"/>
      <c r="Y979" s="71"/>
      <c r="Z979" s="71"/>
    </row>
    <row r="980" ht="9.75" customHeight="1">
      <c r="A980" s="71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66"/>
      <c r="P980" s="66"/>
      <c r="Q980" s="127"/>
      <c r="R980" s="71"/>
      <c r="S980" s="71"/>
      <c r="T980" s="71"/>
      <c r="U980" s="71"/>
      <c r="V980" s="71"/>
      <c r="W980" s="71"/>
      <c r="X980" s="71"/>
      <c r="Y980" s="71"/>
      <c r="Z980" s="71"/>
    </row>
    <row r="981" ht="9.75" customHeight="1">
      <c r="A981" s="71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66"/>
      <c r="P981" s="66"/>
      <c r="Q981" s="127"/>
      <c r="R981" s="71"/>
      <c r="S981" s="71"/>
      <c r="T981" s="71"/>
      <c r="U981" s="71"/>
      <c r="V981" s="71"/>
      <c r="W981" s="71"/>
      <c r="X981" s="71"/>
      <c r="Y981" s="71"/>
      <c r="Z981" s="71"/>
    </row>
    <row r="982" ht="9.75" customHeight="1">
      <c r="A982" s="71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66"/>
      <c r="P982" s="66"/>
      <c r="Q982" s="127"/>
      <c r="R982" s="71"/>
      <c r="S982" s="71"/>
      <c r="T982" s="71"/>
      <c r="U982" s="71"/>
      <c r="V982" s="71"/>
      <c r="W982" s="71"/>
      <c r="X982" s="71"/>
      <c r="Y982" s="71"/>
      <c r="Z982" s="71"/>
    </row>
    <row r="983" ht="9.75" customHeight="1">
      <c r="A983" s="71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66"/>
      <c r="P983" s="66"/>
      <c r="Q983" s="127"/>
      <c r="R983" s="71"/>
      <c r="S983" s="71"/>
      <c r="T983" s="71"/>
      <c r="U983" s="71"/>
      <c r="V983" s="71"/>
      <c r="W983" s="71"/>
      <c r="X983" s="71"/>
      <c r="Y983" s="71"/>
      <c r="Z983" s="71"/>
    </row>
    <row r="984" ht="9.75" customHeight="1">
      <c r="A984" s="71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66"/>
      <c r="P984" s="66"/>
      <c r="Q984" s="127"/>
      <c r="R984" s="71"/>
      <c r="S984" s="71"/>
      <c r="T984" s="71"/>
      <c r="U984" s="71"/>
      <c r="V984" s="71"/>
      <c r="W984" s="71"/>
      <c r="X984" s="71"/>
      <c r="Y984" s="71"/>
      <c r="Z984" s="71"/>
    </row>
    <row r="985" ht="9.75" customHeight="1">
      <c r="A985" s="71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66"/>
      <c r="P985" s="66"/>
      <c r="Q985" s="127"/>
      <c r="R985" s="71"/>
      <c r="S985" s="71"/>
      <c r="T985" s="71"/>
      <c r="U985" s="71"/>
      <c r="V985" s="71"/>
      <c r="W985" s="71"/>
      <c r="X985" s="71"/>
      <c r="Y985" s="71"/>
      <c r="Z985" s="71"/>
    </row>
    <row r="986" ht="9.75" customHeight="1">
      <c r="A986" s="71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66"/>
      <c r="P986" s="66"/>
      <c r="Q986" s="127"/>
      <c r="R986" s="71"/>
      <c r="S986" s="71"/>
      <c r="T986" s="71"/>
      <c r="U986" s="71"/>
      <c r="V986" s="71"/>
      <c r="W986" s="71"/>
      <c r="X986" s="71"/>
      <c r="Y986" s="71"/>
      <c r="Z986" s="71"/>
    </row>
    <row r="987" ht="9.75" customHeight="1">
      <c r="A987" s="71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66"/>
      <c r="P987" s="66"/>
      <c r="Q987" s="127"/>
      <c r="R987" s="71"/>
      <c r="S987" s="71"/>
      <c r="T987" s="71"/>
      <c r="U987" s="71"/>
      <c r="V987" s="71"/>
      <c r="W987" s="71"/>
      <c r="X987" s="71"/>
      <c r="Y987" s="71"/>
      <c r="Z987" s="71"/>
    </row>
    <row r="988" ht="9.75" customHeight="1">
      <c r="A988" s="71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66"/>
      <c r="P988" s="66"/>
      <c r="Q988" s="127"/>
      <c r="R988" s="71"/>
      <c r="S988" s="71"/>
      <c r="T988" s="71"/>
      <c r="U988" s="71"/>
      <c r="V988" s="71"/>
      <c r="W988" s="71"/>
      <c r="X988" s="71"/>
      <c r="Y988" s="71"/>
      <c r="Z988" s="71"/>
    </row>
    <row r="989" ht="9.75" customHeight="1">
      <c r="A989" s="71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66"/>
      <c r="P989" s="66"/>
      <c r="Q989" s="127"/>
      <c r="R989" s="71"/>
      <c r="S989" s="71"/>
      <c r="T989" s="71"/>
      <c r="U989" s="71"/>
      <c r="V989" s="71"/>
      <c r="W989" s="71"/>
      <c r="X989" s="71"/>
      <c r="Y989" s="71"/>
      <c r="Z989" s="71"/>
    </row>
    <row r="990" ht="9.75" customHeight="1">
      <c r="A990" s="71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66"/>
      <c r="P990" s="66"/>
      <c r="Q990" s="127"/>
      <c r="R990" s="71"/>
      <c r="S990" s="71"/>
      <c r="T990" s="71"/>
      <c r="U990" s="71"/>
      <c r="V990" s="71"/>
      <c r="W990" s="71"/>
      <c r="X990" s="71"/>
      <c r="Y990" s="71"/>
      <c r="Z990" s="71"/>
    </row>
    <row r="991" ht="9.75" customHeight="1">
      <c r="A991" s="71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66"/>
      <c r="P991" s="66"/>
      <c r="Q991" s="127"/>
      <c r="R991" s="71"/>
      <c r="S991" s="71"/>
      <c r="T991" s="71"/>
      <c r="U991" s="71"/>
      <c r="V991" s="71"/>
      <c r="W991" s="71"/>
      <c r="X991" s="71"/>
      <c r="Y991" s="71"/>
      <c r="Z991" s="71"/>
    </row>
    <row r="992" ht="9.75" customHeight="1">
      <c r="A992" s="71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66"/>
      <c r="P992" s="66"/>
      <c r="Q992" s="127"/>
      <c r="R992" s="71"/>
      <c r="S992" s="71"/>
      <c r="T992" s="71"/>
      <c r="U992" s="71"/>
      <c r="V992" s="71"/>
      <c r="W992" s="71"/>
      <c r="X992" s="71"/>
      <c r="Y992" s="71"/>
      <c r="Z992" s="71"/>
    </row>
    <row r="993" ht="9.75" customHeight="1">
      <c r="A993" s="71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66"/>
      <c r="P993" s="66"/>
      <c r="Q993" s="127"/>
      <c r="R993" s="71"/>
      <c r="S993" s="71"/>
      <c r="T993" s="71"/>
      <c r="U993" s="71"/>
      <c r="V993" s="71"/>
      <c r="W993" s="71"/>
      <c r="X993" s="71"/>
      <c r="Y993" s="71"/>
      <c r="Z993" s="71"/>
    </row>
    <row r="994" ht="9.75" customHeight="1">
      <c r="A994" s="71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66"/>
      <c r="P994" s="66"/>
      <c r="Q994" s="127"/>
      <c r="R994" s="71"/>
      <c r="S994" s="71"/>
      <c r="T994" s="71"/>
      <c r="U994" s="71"/>
      <c r="V994" s="71"/>
      <c r="W994" s="71"/>
      <c r="X994" s="71"/>
      <c r="Y994" s="71"/>
      <c r="Z994" s="71"/>
    </row>
    <row r="995" ht="9.75" customHeight="1">
      <c r="A995" s="71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66"/>
      <c r="P995" s="66"/>
      <c r="Q995" s="127"/>
      <c r="R995" s="71"/>
      <c r="S995" s="71"/>
      <c r="T995" s="71"/>
      <c r="U995" s="71"/>
      <c r="V995" s="71"/>
      <c r="W995" s="71"/>
      <c r="X995" s="71"/>
      <c r="Y995" s="71"/>
      <c r="Z995" s="71"/>
    </row>
    <row r="996" ht="9.75" customHeight="1">
      <c r="A996" s="71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66"/>
      <c r="P996" s="66"/>
      <c r="Q996" s="127"/>
      <c r="R996" s="71"/>
      <c r="S996" s="71"/>
      <c r="T996" s="71"/>
      <c r="U996" s="71"/>
      <c r="V996" s="71"/>
      <c r="W996" s="71"/>
      <c r="X996" s="71"/>
      <c r="Y996" s="71"/>
      <c r="Z996" s="71"/>
    </row>
    <row r="997" ht="9.75" customHeight="1">
      <c r="A997" s="71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66"/>
      <c r="P997" s="66"/>
      <c r="Q997" s="127"/>
      <c r="R997" s="71"/>
      <c r="S997" s="71"/>
      <c r="T997" s="71"/>
      <c r="U997" s="71"/>
      <c r="V997" s="71"/>
      <c r="W997" s="71"/>
      <c r="X997" s="71"/>
      <c r="Y997" s="71"/>
      <c r="Z997" s="71"/>
    </row>
    <row r="998" ht="9.75" customHeight="1">
      <c r="A998" s="71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66"/>
      <c r="P998" s="66"/>
      <c r="Q998" s="127"/>
      <c r="R998" s="71"/>
      <c r="S998" s="71"/>
      <c r="T998" s="71"/>
      <c r="U998" s="71"/>
      <c r="V998" s="71"/>
      <c r="W998" s="71"/>
      <c r="X998" s="71"/>
      <c r="Y998" s="71"/>
      <c r="Z998" s="71"/>
    </row>
    <row r="999" ht="9.75" customHeight="1">
      <c r="A999" s="71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66"/>
      <c r="P999" s="66"/>
      <c r="Q999" s="127"/>
      <c r="R999" s="71"/>
      <c r="S999" s="71"/>
      <c r="T999" s="71"/>
      <c r="U999" s="71"/>
      <c r="V999" s="71"/>
      <c r="W999" s="71"/>
      <c r="X999" s="71"/>
      <c r="Y999" s="71"/>
      <c r="Z999" s="71"/>
    </row>
    <row r="1000" ht="9.75" customHeight="1">
      <c r="A1000" s="71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66"/>
      <c r="P1000" s="66"/>
      <c r="Q1000" s="127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conditionalFormatting sqref="B97:Q97">
    <cfRule type="cellIs" dxfId="0" priority="1" stopIfTrue="1" operator="lessThan">
      <formula>0</formula>
    </cfRule>
  </conditionalFormatting>
  <conditionalFormatting sqref="N90">
    <cfRule type="expression" dxfId="1" priority="2" stopIfTrue="1">
      <formula>SUM(B90:M90)=N99</formula>
    </cfRule>
  </conditionalFormatting>
  <conditionalFormatting sqref="N90">
    <cfRule type="expression" dxfId="2" priority="3" stopIfTrue="1">
      <formula>N99-SUM(B90:M90)&lt;0</formula>
    </cfRule>
  </conditionalFormatting>
  <conditionalFormatting sqref="N90">
    <cfRule type="expression" dxfId="1" priority="4" stopIfTrue="1">
      <formula>N99-SUM(B90:M90)&gt;0</formula>
    </cfRule>
  </conditionalFormatting>
  <conditionalFormatting sqref="N91">
    <cfRule type="expression" dxfId="2" priority="5" stopIfTrue="1">
      <formula>SUM(B91:M91)&lt;N98</formula>
    </cfRule>
  </conditionalFormatting>
  <conditionalFormatting sqref="N91">
    <cfRule type="expression" dxfId="1" priority="6" stopIfTrue="1">
      <formula>AND(SUM(B91:M91)&gt;=N98,SUM(B91:M91)&lt;=(N98+SUM(B22:M22)))</formula>
    </cfRule>
  </conditionalFormatting>
  <conditionalFormatting sqref="N91">
    <cfRule type="expression" dxfId="2" priority="7" stopIfTrue="1">
      <formula>SUM(B91:M91)&gt;(N98+SUM(B22:M22))</formula>
    </cfRule>
  </conditionalFormatting>
  <printOptions/>
  <pageMargins bottom="0.35433070866141736" footer="0.0" header="0.0" left="0.1968503937007874" right="0.1968503937007874" top="0.3937007874015748"/>
  <pageSetup paperSize="8" orientation="landscape"/>
  <headerFooter>
    <oddHeader>&amp;LFinantsprognoosid alustavale ettevõtjale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2.38"/>
    <col customWidth="1" min="2" max="2" width="14.0"/>
    <col customWidth="1" min="3" max="6" width="12.5"/>
    <col customWidth="1" min="7" max="26" width="9.13"/>
  </cols>
  <sheetData>
    <row r="1" ht="12.0" customHeight="1">
      <c r="A1" s="132" t="s">
        <v>157</v>
      </c>
      <c r="B1" s="133" t="s">
        <v>158</v>
      </c>
      <c r="C1" s="80" t="s">
        <v>159</v>
      </c>
      <c r="D1" s="80" t="s">
        <v>55</v>
      </c>
      <c r="E1" s="80" t="s">
        <v>56</v>
      </c>
      <c r="F1" s="80" t="s">
        <v>57</v>
      </c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9.5" customHeight="1">
      <c r="A2" s="132"/>
      <c r="C2" s="135">
        <f>Kassavood!N2</f>
        <v>2026</v>
      </c>
      <c r="D2" s="135">
        <f>Kassavood!O2</f>
        <v>2027</v>
      </c>
      <c r="E2" s="135">
        <f>Kassavood!P2</f>
        <v>2028</v>
      </c>
      <c r="F2" s="135">
        <f>Kassavood!Q2</f>
        <v>2029</v>
      </c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ht="17.25" customHeight="1">
      <c r="A3" s="132"/>
      <c r="B3" s="136"/>
      <c r="C3" s="80"/>
      <c r="D3" s="80"/>
      <c r="E3" s="80"/>
      <c r="F3" s="80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ht="12.0" customHeight="1">
      <c r="A4" s="137" t="s">
        <v>160</v>
      </c>
      <c r="B4" s="138"/>
      <c r="C4" s="80"/>
      <c r="D4" s="80"/>
      <c r="E4" s="80"/>
      <c r="F4" s="80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ht="12.0" customHeight="1">
      <c r="A5" s="139" t="s">
        <v>161</v>
      </c>
      <c r="B5" s="140"/>
      <c r="C5" s="141">
        <f>Kassavood!N7</f>
        <v>0</v>
      </c>
      <c r="D5" s="141">
        <f>Kassavood!O7</f>
        <v>0</v>
      </c>
      <c r="E5" s="141">
        <f>Kassavood!P7</f>
        <v>0</v>
      </c>
      <c r="F5" s="141">
        <f>Kassavood!Q7</f>
        <v>0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ht="12.0" customHeight="1">
      <c r="A6" s="142" t="s">
        <v>162</v>
      </c>
      <c r="B6" s="143"/>
      <c r="C6" s="141">
        <f>Kassavood!N9</f>
        <v>0</v>
      </c>
      <c r="D6" s="141">
        <f>Kassavood!O9</f>
        <v>0</v>
      </c>
      <c r="E6" s="141">
        <f>Kassavood!P9</f>
        <v>0</v>
      </c>
      <c r="F6" s="141">
        <f>Kassavood!Q9</f>
        <v>0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</row>
    <row r="7" ht="12.0" customHeight="1">
      <c r="A7" s="142" t="s">
        <v>163</v>
      </c>
      <c r="B7" s="143"/>
      <c r="C7" s="144" t="str">
        <f t="shared" ref="C7:F7" si="1">IF(C6&gt;0,C6/C5,"")</f>
        <v/>
      </c>
      <c r="D7" s="144" t="str">
        <f t="shared" si="1"/>
        <v/>
      </c>
      <c r="E7" s="144" t="str">
        <f t="shared" si="1"/>
        <v/>
      </c>
      <c r="F7" s="144" t="str">
        <f t="shared" si="1"/>
        <v/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ht="12.0" customHeight="1">
      <c r="A8" s="142" t="s">
        <v>61</v>
      </c>
      <c r="B8" s="143"/>
      <c r="C8" s="141">
        <f>Kassavood!N10</f>
        <v>0</v>
      </c>
      <c r="D8" s="141">
        <f>Kassavood!O10</f>
        <v>0</v>
      </c>
      <c r="E8" s="141">
        <f>Kassavood!P10</f>
        <v>0</v>
      </c>
      <c r="F8" s="141">
        <f>Kassavood!Q10</f>
        <v>0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ht="12.0" customHeight="1">
      <c r="A9" s="142" t="s">
        <v>62</v>
      </c>
      <c r="B9" s="143"/>
      <c r="C9" s="145">
        <f t="shared" ref="C9:F9" si="2">IF(C5&gt;0,C5/C8,0)</f>
        <v>0</v>
      </c>
      <c r="D9" s="145">
        <f t="shared" si="2"/>
        <v>0</v>
      </c>
      <c r="E9" s="145">
        <f t="shared" si="2"/>
        <v>0</v>
      </c>
      <c r="F9" s="145">
        <f t="shared" si="2"/>
        <v>0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ht="12.0" customHeight="1">
      <c r="A10" s="139" t="s">
        <v>164</v>
      </c>
      <c r="B10" s="140"/>
      <c r="C10" s="141">
        <f>Kassavood!N18+Kassavood!N29</f>
        <v>0</v>
      </c>
      <c r="D10" s="141">
        <f>Kassavood!O18+Kassavood!O29</f>
        <v>0</v>
      </c>
      <c r="E10" s="141">
        <f>Kassavood!P18+Kassavood!P29</f>
        <v>0</v>
      </c>
      <c r="F10" s="141">
        <f>Kassavood!Q18+Kassavood!Q29</f>
        <v>0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ht="12.0" customHeight="1">
      <c r="A11" s="146" t="s">
        <v>165</v>
      </c>
      <c r="B11" s="147">
        <f t="shared" ref="B11:F11" si="3">B5+B10</f>
        <v>0</v>
      </c>
      <c r="C11" s="148">
        <f t="shared" si="3"/>
        <v>0</v>
      </c>
      <c r="D11" s="148">
        <f t="shared" si="3"/>
        <v>0</v>
      </c>
      <c r="E11" s="148">
        <f t="shared" si="3"/>
        <v>0</v>
      </c>
      <c r="F11" s="148">
        <f t="shared" si="3"/>
        <v>0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ht="12.0" customHeight="1">
      <c r="A12" s="149" t="s">
        <v>166</v>
      </c>
      <c r="B12" s="150"/>
      <c r="C12" s="151">
        <f>Kassavood!N26</f>
        <v>0</v>
      </c>
      <c r="D12" s="151" t="str">
        <f>Kassavood!O26</f>
        <v/>
      </c>
      <c r="E12" s="151" t="str">
        <f>Kassavood!P26</f>
        <v/>
      </c>
      <c r="F12" s="151" t="str">
        <f>Kassavood!Q26</f>
        <v/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ht="12.0" customHeight="1">
      <c r="A13" s="152" t="s">
        <v>167</v>
      </c>
      <c r="B13" s="150">
        <f>B5+B12</f>
        <v>0</v>
      </c>
      <c r="C13" s="153">
        <f t="shared" ref="C13:F13" si="4">C5+C10+C12</f>
        <v>0</v>
      </c>
      <c r="D13" s="153">
        <f t="shared" si="4"/>
        <v>0</v>
      </c>
      <c r="E13" s="153">
        <f t="shared" si="4"/>
        <v>0</v>
      </c>
      <c r="F13" s="153">
        <f t="shared" si="4"/>
        <v>0</v>
      </c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ht="15.0" customHeight="1">
      <c r="A14" s="132"/>
      <c r="B14" s="136"/>
      <c r="C14" s="111"/>
      <c r="D14" s="111"/>
      <c r="E14" s="111"/>
      <c r="F14" s="111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ht="12.0" customHeight="1">
      <c r="A15" s="132" t="s">
        <v>168</v>
      </c>
      <c r="B15" s="136"/>
      <c r="C15" s="111"/>
      <c r="D15" s="154" t="str">
        <f t="shared" ref="D15:F15" si="5">(D11-C11)/ABS(C11)</f>
        <v>#DIV/0!</v>
      </c>
      <c r="E15" s="155" t="str">
        <f t="shared" si="5"/>
        <v>#DIV/0!</v>
      </c>
      <c r="F15" s="154" t="str">
        <f t="shared" si="5"/>
        <v>#DIV/0!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ht="3.75" customHeight="1">
      <c r="A16" s="156"/>
      <c r="B16" s="157"/>
      <c r="C16" s="111"/>
      <c r="D16" s="111"/>
      <c r="E16" s="111"/>
      <c r="F16" s="111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ht="12.0" customHeight="1">
      <c r="A17" s="158" t="s">
        <v>94</v>
      </c>
      <c r="B17" s="138"/>
      <c r="C17" s="66"/>
      <c r="D17" s="66"/>
      <c r="E17" s="66"/>
      <c r="F17" s="66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ht="12.0" customHeight="1">
      <c r="A18" s="159" t="s">
        <v>95</v>
      </c>
      <c r="B18" s="136"/>
      <c r="C18" s="66"/>
      <c r="D18" s="66"/>
      <c r="E18" s="66"/>
      <c r="F18" s="66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ht="12.0" customHeight="1">
      <c r="A19" s="139" t="str">
        <f>Kassavood!A48</f>
        <v>Toore ja materjal</v>
      </c>
      <c r="B19" s="160"/>
      <c r="C19" s="161">
        <f>Tooted!R5</f>
        <v>0</v>
      </c>
      <c r="D19" s="161">
        <f>Tooted!S5</f>
        <v>0</v>
      </c>
      <c r="E19" s="161">
        <f>Tooted!T5</f>
        <v>0</v>
      </c>
      <c r="F19" s="161">
        <f>Tooted!U5</f>
        <v>0</v>
      </c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ht="12.0" customHeight="1">
      <c r="A20" s="162" t="str">
        <f>Kassavood!A49</f>
        <v>Ostuteenused</v>
      </c>
      <c r="B20" s="163"/>
      <c r="C20" s="141">
        <f>Kassavood!N49</f>
        <v>0</v>
      </c>
      <c r="D20" s="141" t="str">
        <f>Kassavood!O49</f>
        <v/>
      </c>
      <c r="E20" s="141" t="str">
        <f>Kassavood!P49</f>
        <v/>
      </c>
      <c r="F20" s="141" t="str">
        <f>Kassavood!Q49</f>
        <v/>
      </c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ht="12.0" customHeight="1">
      <c r="A21" s="164"/>
      <c r="B21" s="165">
        <f t="shared" ref="B21:F21" si="6">SUM(B19:B20)</f>
        <v>0</v>
      </c>
      <c r="C21" s="166">
        <f t="shared" si="6"/>
        <v>0</v>
      </c>
      <c r="D21" s="166">
        <f t="shared" si="6"/>
        <v>0</v>
      </c>
      <c r="E21" s="166">
        <f t="shared" si="6"/>
        <v>0</v>
      </c>
      <c r="F21" s="166">
        <f t="shared" si="6"/>
        <v>0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ht="12.0" customHeight="1">
      <c r="A22" s="159" t="s">
        <v>98</v>
      </c>
      <c r="B22" s="167"/>
      <c r="C22" s="166"/>
      <c r="D22" s="166"/>
      <c r="E22" s="166"/>
      <c r="F22" s="166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ht="12.0" customHeight="1">
      <c r="A23" s="162" t="str">
        <f>Kassavood!A53</f>
        <v>Reklaamikulud</v>
      </c>
      <c r="B23" s="168"/>
      <c r="C23" s="141">
        <f>Kassavood!N53</f>
        <v>0</v>
      </c>
      <c r="D23" s="141" t="str">
        <f>Kassavood!O53</f>
        <v/>
      </c>
      <c r="E23" s="141" t="str">
        <f>Kassavood!P53</f>
        <v/>
      </c>
      <c r="F23" s="141" t="str">
        <f>Kassavood!Q53</f>
        <v/>
      </c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ht="12.0" customHeight="1">
      <c r="A24" s="139" t="str">
        <f>Kassavood!A54</f>
        <v>Turustamisega seotud transporditeenused</v>
      </c>
      <c r="B24" s="169"/>
      <c r="C24" s="170">
        <f>Kassavood!N54</f>
        <v>0</v>
      </c>
      <c r="D24" s="170" t="str">
        <f>Kassavood!O54</f>
        <v/>
      </c>
      <c r="E24" s="170" t="str">
        <f>Kassavood!P54</f>
        <v/>
      </c>
      <c r="F24" s="170" t="str">
        <f>Kassavood!Q54</f>
        <v/>
      </c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ht="12.0" customHeight="1">
      <c r="A25" s="139" t="str">
        <f>Kassavood!A55</f>
        <v>Turustamisega seotud autokütus</v>
      </c>
      <c r="B25" s="171"/>
      <c r="C25" s="141">
        <f>Kassavood!N55</f>
        <v>0</v>
      </c>
      <c r="D25" s="141" t="str">
        <f>Kassavood!O55</f>
        <v/>
      </c>
      <c r="E25" s="141" t="str">
        <f>Kassavood!P55</f>
        <v/>
      </c>
      <c r="F25" s="141" t="str">
        <f>Kassavood!Q55</f>
        <v/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ht="12.0" customHeight="1">
      <c r="A26" s="164"/>
      <c r="B26" s="165">
        <f t="shared" ref="B26:F26" si="7">SUM(B23:B25)</f>
        <v>0</v>
      </c>
      <c r="C26" s="166">
        <f t="shared" si="7"/>
        <v>0</v>
      </c>
      <c r="D26" s="166">
        <f t="shared" si="7"/>
        <v>0</v>
      </c>
      <c r="E26" s="166">
        <f t="shared" si="7"/>
        <v>0</v>
      </c>
      <c r="F26" s="166">
        <f t="shared" si="7"/>
        <v>0</v>
      </c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ht="12.0" customHeight="1">
      <c r="A27" s="132" t="s">
        <v>102</v>
      </c>
      <c r="B27" s="136"/>
      <c r="C27" s="166"/>
      <c r="D27" s="166"/>
      <c r="E27" s="166"/>
      <c r="F27" s="166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ht="12.0" customHeight="1">
      <c r="A28" s="132" t="s">
        <v>104</v>
      </c>
      <c r="B28" s="136"/>
      <c r="C28" s="166"/>
      <c r="D28" s="166"/>
      <c r="E28" s="166"/>
      <c r="F28" s="166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ht="12.0" customHeight="1">
      <c r="A29" s="139" t="str">
        <f>Kassavood!A60</f>
        <v>Küte</v>
      </c>
      <c r="B29" s="140"/>
      <c r="C29" s="141">
        <f>Kassavood!N60</f>
        <v>0</v>
      </c>
      <c r="D29" s="141" t="str">
        <f>Kassavood!O60</f>
        <v/>
      </c>
      <c r="E29" s="141" t="str">
        <f>Kassavood!P60</f>
        <v/>
      </c>
      <c r="F29" s="141" t="str">
        <f>Kassavood!Q60</f>
        <v/>
      </c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ht="12.0" customHeight="1">
      <c r="A30" s="139" t="str">
        <f>Kassavood!A61</f>
        <v>Elekter</v>
      </c>
      <c r="B30" s="140"/>
      <c r="C30" s="141">
        <f>Kassavood!N61</f>
        <v>0</v>
      </c>
      <c r="D30" s="141" t="str">
        <f>Kassavood!O61</f>
        <v/>
      </c>
      <c r="E30" s="141" t="str">
        <f>Kassavood!P61</f>
        <v/>
      </c>
      <c r="F30" s="141" t="str">
        <f>Kassavood!Q61</f>
        <v/>
      </c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ht="12.0" customHeight="1">
      <c r="A31" s="139" t="str">
        <f>Kassavood!A62</f>
        <v>Rent</v>
      </c>
      <c r="B31" s="140"/>
      <c r="C31" s="141">
        <f>Kassavood!N62</f>
        <v>0</v>
      </c>
      <c r="D31" s="141" t="str">
        <f>Kassavood!O62</f>
        <v/>
      </c>
      <c r="E31" s="141" t="str">
        <f>Kassavood!P62</f>
        <v/>
      </c>
      <c r="F31" s="141" t="str">
        <f>Kassavood!Q62</f>
        <v/>
      </c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ht="12.0" customHeight="1">
      <c r="A32" s="139" t="str">
        <f>Kassavood!A63</f>
        <v>Valveteenused</v>
      </c>
      <c r="B32" s="140"/>
      <c r="C32" s="141">
        <f>Kassavood!N63</f>
        <v>0</v>
      </c>
      <c r="D32" s="141" t="str">
        <f>Kassavood!O63</f>
        <v/>
      </c>
      <c r="E32" s="141" t="str">
        <f>Kassavood!P63</f>
        <v/>
      </c>
      <c r="F32" s="141" t="str">
        <f>Kassavood!Q63</f>
        <v/>
      </c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2.0" customHeight="1">
      <c r="A33" s="139" t="str">
        <f>Kassavood!A64</f>
        <v>Ruumide korrashoiukulud</v>
      </c>
      <c r="B33" s="140"/>
      <c r="C33" s="141">
        <f>Kassavood!N64</f>
        <v>0</v>
      </c>
      <c r="D33" s="141" t="str">
        <f>Kassavood!O64</f>
        <v/>
      </c>
      <c r="E33" s="141" t="str">
        <f>Kassavood!P64</f>
        <v/>
      </c>
      <c r="F33" s="141" t="str">
        <f>Kassavood!Q64</f>
        <v/>
      </c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2.0" customHeight="1">
      <c r="A34" s="139" t="str">
        <f>Kassavood!A65</f>
        <v>Ruumide remondikulud</v>
      </c>
      <c r="B34" s="160"/>
      <c r="C34" s="161">
        <f>Kassavood!N65</f>
        <v>0</v>
      </c>
      <c r="D34" s="161" t="str">
        <f>Kassavood!O65</f>
        <v/>
      </c>
      <c r="E34" s="161" t="str">
        <f>Kassavood!P65</f>
        <v/>
      </c>
      <c r="F34" s="161" t="str">
        <f>Kassavood!Q65</f>
        <v/>
      </c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2.0" customHeight="1">
      <c r="A35" s="139" t="str">
        <f>Kassavood!A66</f>
        <v>Ruumide kindlustus</v>
      </c>
      <c r="B35" s="140"/>
      <c r="C35" s="141">
        <f>Kassavood!N66</f>
        <v>0</v>
      </c>
      <c r="D35" s="141" t="str">
        <f>Kassavood!O66</f>
        <v/>
      </c>
      <c r="E35" s="141" t="str">
        <f>Kassavood!P66</f>
        <v/>
      </c>
      <c r="F35" s="141" t="str">
        <f>Kassavood!Q66</f>
        <v/>
      </c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2.0" customHeight="1">
      <c r="A36" s="132" t="s">
        <v>112</v>
      </c>
      <c r="B36" s="136"/>
      <c r="C36" s="166"/>
      <c r="D36" s="166"/>
      <c r="E36" s="166"/>
      <c r="F36" s="166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2.0" customHeight="1">
      <c r="A37" s="139" t="str">
        <f>Kassavood!A68</f>
        <v>Ostetud transporditeenused</v>
      </c>
      <c r="B37" s="140"/>
      <c r="C37" s="141">
        <f>Kassavood!N68</f>
        <v>0</v>
      </c>
      <c r="D37" s="141" t="str">
        <f>Kassavood!O68</f>
        <v/>
      </c>
      <c r="E37" s="141" t="str">
        <f>Kassavood!P68</f>
        <v/>
      </c>
      <c r="F37" s="141" t="str">
        <f>Kassavood!Q68</f>
        <v/>
      </c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2.0" customHeight="1">
      <c r="A38" s="139" t="str">
        <f>Kassavood!A69</f>
        <v>Autokütus</v>
      </c>
      <c r="B38" s="172"/>
      <c r="C38" s="170">
        <f>Kassavood!N69</f>
        <v>0</v>
      </c>
      <c r="D38" s="170" t="str">
        <f>Kassavood!O69</f>
        <v/>
      </c>
      <c r="E38" s="170" t="str">
        <f>Kassavood!P69</f>
        <v/>
      </c>
      <c r="F38" s="170" t="str">
        <f>Kassavood!Q69</f>
        <v/>
      </c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2.0" customHeight="1">
      <c r="A39" s="139" t="str">
        <f>Kassavood!A70</f>
        <v>Autohooldus ja remondikulud</v>
      </c>
      <c r="B39" s="160"/>
      <c r="C39" s="161">
        <f>Kassavood!N70</f>
        <v>0</v>
      </c>
      <c r="D39" s="161" t="str">
        <f>Kassavood!O70</f>
        <v/>
      </c>
      <c r="E39" s="161" t="str">
        <f>Kassavood!P70</f>
        <v/>
      </c>
      <c r="F39" s="161" t="str">
        <f>Kassavood!Q70</f>
        <v/>
      </c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2.0" customHeight="1">
      <c r="A40" s="139" t="str">
        <f>Kassavood!A71</f>
        <v>Sõidukite kindlustus</v>
      </c>
      <c r="B40" s="140"/>
      <c r="C40" s="141">
        <f>Kassavood!N71</f>
        <v>0</v>
      </c>
      <c r="D40" s="141" t="str">
        <f>Kassavood!O71</f>
        <v/>
      </c>
      <c r="E40" s="141" t="str">
        <f>Kassavood!P71</f>
        <v/>
      </c>
      <c r="F40" s="141" t="str">
        <f>Kassavood!Q71</f>
        <v/>
      </c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2.0" customHeight="1">
      <c r="A41" s="132" t="s">
        <v>117</v>
      </c>
      <c r="B41" s="136"/>
      <c r="C41" s="166"/>
      <c r="D41" s="166"/>
      <c r="E41" s="166"/>
      <c r="F41" s="166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2.0" customHeight="1">
      <c r="A42" s="139" t="str">
        <f>Kassavood!A73</f>
        <v>GSM</v>
      </c>
      <c r="B42" s="140"/>
      <c r="C42" s="141">
        <f>Kassavood!N73</f>
        <v>0</v>
      </c>
      <c r="D42" s="141" t="str">
        <f>Kassavood!O73</f>
        <v/>
      </c>
      <c r="E42" s="141" t="str">
        <f>Kassavood!P73</f>
        <v/>
      </c>
      <c r="F42" s="141" t="str">
        <f>Kassavood!Q73</f>
        <v/>
      </c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2.0" customHeight="1">
      <c r="A43" s="139" t="str">
        <f>Kassavood!A74</f>
        <v>Tavatelefon</v>
      </c>
      <c r="B43" s="173"/>
      <c r="C43" s="174">
        <f>Kassavood!N74</f>
        <v>0</v>
      </c>
      <c r="D43" s="174" t="str">
        <f>Kassavood!O74</f>
        <v/>
      </c>
      <c r="E43" s="174" t="str">
        <f>Kassavood!P74</f>
        <v/>
      </c>
      <c r="F43" s="174" t="str">
        <f>Kassavood!Q74</f>
        <v/>
      </c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2.0" customHeight="1">
      <c r="A44" s="139" t="str">
        <f>Kassavood!A75</f>
        <v>Arvutustehnika ja tarkavaraga seotud kulu</v>
      </c>
      <c r="B44" s="140"/>
      <c r="C44" s="141">
        <f>Kassavood!N75</f>
        <v>0</v>
      </c>
      <c r="D44" s="141" t="str">
        <f>Kassavood!O75</f>
        <v/>
      </c>
      <c r="E44" s="141" t="str">
        <f>Kassavood!P75</f>
        <v/>
      </c>
      <c r="F44" s="141" t="str">
        <f>Kassavood!Q75</f>
        <v/>
      </c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2.0" customHeight="1">
      <c r="A45" s="159" t="s">
        <v>121</v>
      </c>
      <c r="B45" s="136"/>
      <c r="C45" s="166"/>
      <c r="D45" s="166"/>
      <c r="E45" s="166"/>
      <c r="F45" s="166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2.0" customHeight="1">
      <c r="A46" s="175" t="str">
        <f>Kassavood!A77</f>
        <v>Kantseleitarbed</v>
      </c>
      <c r="B46" s="140"/>
      <c r="C46" s="141">
        <f>Kassavood!N77</f>
        <v>0</v>
      </c>
      <c r="D46" s="141" t="str">
        <f>Kassavood!O77</f>
        <v/>
      </c>
      <c r="E46" s="141" t="str">
        <f>Kassavood!P77</f>
        <v/>
      </c>
      <c r="F46" s="141" t="str">
        <f>Kassavood!Q77</f>
        <v/>
      </c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2.0" customHeight="1">
      <c r="A47" s="175" t="str">
        <f>Kassavood!A78</f>
        <v>Pangakulu</v>
      </c>
      <c r="B47" s="172"/>
      <c r="C47" s="170">
        <f>Kassavood!N78</f>
        <v>0</v>
      </c>
      <c r="D47" s="170" t="str">
        <f>Kassavood!O78</f>
        <v/>
      </c>
      <c r="E47" s="170" t="str">
        <f>Kassavood!P78</f>
        <v/>
      </c>
      <c r="F47" s="170" t="str">
        <f>Kassavood!Q78</f>
        <v/>
      </c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2.0" customHeight="1">
      <c r="A48" s="175" t="str">
        <f>Kassavood!A79</f>
        <v>Seadmete hooldus ja remont</v>
      </c>
      <c r="B48" s="160"/>
      <c r="C48" s="161">
        <f>Kassavood!N79</f>
        <v>0</v>
      </c>
      <c r="D48" s="161" t="str">
        <f>Kassavood!O79</f>
        <v/>
      </c>
      <c r="E48" s="161" t="str">
        <f>Kassavood!P79</f>
        <v/>
      </c>
      <c r="F48" s="161" t="str">
        <f>Kassavood!Q79</f>
        <v/>
      </c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2.0" customHeight="1">
      <c r="A49" s="175" t="str">
        <f>Kassavood!A80</f>
        <v>Muud kulud</v>
      </c>
      <c r="B49" s="140"/>
      <c r="C49" s="141">
        <f>Kassavood!N80</f>
        <v>0</v>
      </c>
      <c r="D49" s="141" t="str">
        <f>Kassavood!O80</f>
        <v/>
      </c>
      <c r="E49" s="141" t="str">
        <f>Kassavood!P80</f>
        <v/>
      </c>
      <c r="F49" s="141" t="str">
        <f>Kassavood!Q80</f>
        <v/>
      </c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2.0" customHeight="1">
      <c r="A50" s="132" t="s">
        <v>125</v>
      </c>
      <c r="B50" s="136"/>
      <c r="C50" s="166"/>
      <c r="D50" s="166"/>
      <c r="E50" s="166"/>
      <c r="F50" s="166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2.0" customHeight="1">
      <c r="A51" s="139" t="str">
        <f>Kassavood!A82</f>
        <v>Brutopalk (makstakse välja samal kuul)</v>
      </c>
      <c r="B51" s="140"/>
      <c r="C51" s="141">
        <f>Kassavood!N82</f>
        <v>0</v>
      </c>
      <c r="D51" s="141" t="str">
        <f>Kassavood!O82</f>
        <v/>
      </c>
      <c r="E51" s="141" t="str">
        <f>Kassavood!P82</f>
        <v/>
      </c>
      <c r="F51" s="141" t="str">
        <f>Kassavood!Q82</f>
        <v/>
      </c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2.0" customHeight="1">
      <c r="A52" s="139" t="str">
        <f>Kassavood!A83</f>
        <v>Sotsiaalmaks (tasutakse järgmisel kuul)</v>
      </c>
      <c r="B52" s="172"/>
      <c r="C52" s="170">
        <f>Kassavood!N83</f>
        <v>0</v>
      </c>
      <c r="D52" s="170">
        <f>Kassavood!O83</f>
        <v>0</v>
      </c>
      <c r="E52" s="170">
        <f>Kassavood!P83</f>
        <v>0</v>
      </c>
      <c r="F52" s="170">
        <f>Kassavood!Q83</f>
        <v>0</v>
      </c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2.0" customHeight="1">
      <c r="A53" s="139" t="str">
        <f>Kassavood!A84</f>
        <v>Töötuskindlustusmaks (tasutakse jrgm kuul)</v>
      </c>
      <c r="B53" s="160"/>
      <c r="C53" s="161">
        <f>Kassavood!N84</f>
        <v>0</v>
      </c>
      <c r="D53" s="161">
        <f>Kassavood!O84</f>
        <v>0</v>
      </c>
      <c r="E53" s="161">
        <f>Kassavood!P84</f>
        <v>0</v>
      </c>
      <c r="F53" s="161">
        <f>Kassavood!Q84</f>
        <v>0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2.0" customHeight="1">
      <c r="A54" s="146" t="s">
        <v>169</v>
      </c>
      <c r="B54" s="176">
        <f t="shared" ref="B54:F54" si="8">SUM(B51:B53)</f>
        <v>0</v>
      </c>
      <c r="C54" s="177">
        <f t="shared" si="8"/>
        <v>0</v>
      </c>
      <c r="D54" s="177">
        <f t="shared" si="8"/>
        <v>0</v>
      </c>
      <c r="E54" s="177">
        <f t="shared" si="8"/>
        <v>0</v>
      </c>
      <c r="F54" s="177">
        <f t="shared" si="8"/>
        <v>0</v>
      </c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2.0" customHeight="1">
      <c r="A55" s="139" t="str">
        <f>Kassavood!A85</f>
        <v>Koolituskulud</v>
      </c>
      <c r="B55" s="140"/>
      <c r="C55" s="141">
        <f>Kassavood!N85</f>
        <v>0</v>
      </c>
      <c r="D55" s="141" t="str">
        <f>Kassavood!O85</f>
        <v/>
      </c>
      <c r="E55" s="141" t="str">
        <f>Kassavood!P85</f>
        <v/>
      </c>
      <c r="F55" s="141" t="str">
        <f>Kassavood!Q85</f>
        <v/>
      </c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2.0" customHeight="1">
      <c r="A56" s="159" t="s">
        <v>130</v>
      </c>
      <c r="B56" s="136"/>
      <c r="C56" s="166"/>
      <c r="D56" s="166"/>
      <c r="E56" s="166"/>
      <c r="F56" s="166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2.0" customHeight="1">
      <c r="A57" s="139" t="str">
        <f>Kassavood!A87</f>
        <v>Muud maksud (riigilõivud jms)</v>
      </c>
      <c r="B57" s="140"/>
      <c r="C57" s="141">
        <f>Kassavood!N87</f>
        <v>0</v>
      </c>
      <c r="D57" s="141" t="str">
        <f>Kassavood!O87</f>
        <v/>
      </c>
      <c r="E57" s="141" t="str">
        <f>Kassavood!P87</f>
        <v/>
      </c>
      <c r="F57" s="141" t="str">
        <f>Kassavood!Q87</f>
        <v/>
      </c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2.0" customHeight="1">
      <c r="A58" s="132" t="s">
        <v>170</v>
      </c>
      <c r="B58" s="136"/>
      <c r="C58" s="166"/>
      <c r="D58" s="166"/>
      <c r="E58" s="166"/>
      <c r="F58" s="166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2.0" customHeight="1">
      <c r="A59" s="139" t="s">
        <v>171</v>
      </c>
      <c r="B59" s="140"/>
      <c r="C59" s="141">
        <f>Kassavood!N108</f>
        <v>0</v>
      </c>
      <c r="D59" s="141">
        <f>Kassavood!O108</f>
        <v>0</v>
      </c>
      <c r="E59" s="141">
        <f>Kassavood!P108</f>
        <v>0</v>
      </c>
      <c r="F59" s="141">
        <f>Kassavood!Q108</f>
        <v>0</v>
      </c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2.0" customHeight="1">
      <c r="A60" s="139" t="s">
        <v>172</v>
      </c>
      <c r="B60" s="140"/>
      <c r="C60" s="141">
        <f>Kassavood!N109</f>
        <v>0</v>
      </c>
      <c r="D60" s="141">
        <f>Kassavood!O109</f>
        <v>0</v>
      </c>
      <c r="E60" s="141">
        <f>Kassavood!P109</f>
        <v>0</v>
      </c>
      <c r="F60" s="141">
        <f>Kassavood!Q109</f>
        <v>0</v>
      </c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2.0" customHeight="1">
      <c r="A61" s="139" t="s">
        <v>173</v>
      </c>
      <c r="B61" s="140"/>
      <c r="C61" s="141">
        <f>Kassavood!N114</f>
        <v>0</v>
      </c>
      <c r="D61" s="141">
        <f>Kassavood!O114</f>
        <v>0</v>
      </c>
      <c r="E61" s="141">
        <f>Kassavood!P114</f>
        <v>0</v>
      </c>
      <c r="F61" s="141">
        <f>Kassavood!Q114</f>
        <v>0</v>
      </c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2.0" customHeight="1">
      <c r="A62" s="164"/>
      <c r="B62" s="157"/>
      <c r="C62" s="166">
        <f t="shared" ref="C62:F62" si="9">SUM(C59:C61)</f>
        <v>0</v>
      </c>
      <c r="D62" s="166">
        <f t="shared" si="9"/>
        <v>0</v>
      </c>
      <c r="E62" s="166">
        <f t="shared" si="9"/>
        <v>0</v>
      </c>
      <c r="F62" s="166">
        <f t="shared" si="9"/>
        <v>0</v>
      </c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2.0" customHeight="1">
      <c r="A63" s="146" t="s">
        <v>174</v>
      </c>
      <c r="B63" s="147">
        <f t="shared" ref="B63:F63" si="10">SUM(B19:B61)-B21-B26-B54</f>
        <v>0</v>
      </c>
      <c r="C63" s="148">
        <f t="shared" si="10"/>
        <v>0</v>
      </c>
      <c r="D63" s="148">
        <f t="shared" si="10"/>
        <v>0</v>
      </c>
      <c r="E63" s="148">
        <f t="shared" si="10"/>
        <v>0</v>
      </c>
      <c r="F63" s="148">
        <f t="shared" si="10"/>
        <v>0</v>
      </c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2.0" customHeight="1">
      <c r="A64" s="164" t="s">
        <v>175</v>
      </c>
      <c r="B64" s="157">
        <f t="shared" ref="B64:F64" si="11">SUM(B29:B49)+SUM(B55:B57)</f>
        <v>0</v>
      </c>
      <c r="C64" s="166">
        <f t="shared" si="11"/>
        <v>0</v>
      </c>
      <c r="D64" s="166">
        <f t="shared" si="11"/>
        <v>0</v>
      </c>
      <c r="E64" s="166">
        <f t="shared" si="11"/>
        <v>0</v>
      </c>
      <c r="F64" s="166">
        <f t="shared" si="11"/>
        <v>0</v>
      </c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2.0" customHeight="1">
      <c r="A65" s="132" t="s">
        <v>176</v>
      </c>
      <c r="B65" s="136"/>
      <c r="C65" s="178"/>
      <c r="D65" s="178"/>
      <c r="E65" s="178"/>
      <c r="F65" s="178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2.0" customHeight="1">
      <c r="A66" s="139" t="s">
        <v>177</v>
      </c>
      <c r="B66" s="147"/>
      <c r="C66" s="148">
        <f>Kassavood!N92</f>
        <v>0</v>
      </c>
      <c r="D66" s="148" t="str">
        <f>Kassavood!O92</f>
        <v/>
      </c>
      <c r="E66" s="148" t="str">
        <f>Kassavood!P92</f>
        <v/>
      </c>
      <c r="F66" s="148" t="str">
        <f>Kassavood!Q92</f>
        <v/>
      </c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2.0" customHeight="1">
      <c r="A67" s="132"/>
      <c r="B67" s="136"/>
      <c r="C67" s="178"/>
      <c r="D67" s="178"/>
      <c r="E67" s="178"/>
      <c r="F67" s="178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2.0" customHeight="1">
      <c r="A68" s="152" t="s">
        <v>178</v>
      </c>
      <c r="B68" s="179">
        <f>B11-B63</f>
        <v>0</v>
      </c>
      <c r="C68" s="153">
        <f t="shared" ref="C68:F68" si="12">C13-C63</f>
        <v>0</v>
      </c>
      <c r="D68" s="153">
        <f t="shared" si="12"/>
        <v>0</v>
      </c>
      <c r="E68" s="153">
        <f t="shared" si="12"/>
        <v>0</v>
      </c>
      <c r="F68" s="153">
        <f t="shared" si="12"/>
        <v>0</v>
      </c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2.0" customHeight="1">
      <c r="A69" s="146" t="s">
        <v>179</v>
      </c>
      <c r="B69" s="179">
        <f>B11-B63-B66</f>
        <v>0</v>
      </c>
      <c r="C69" s="153">
        <f t="shared" ref="C69:F69" si="13">C13-C63-C66</f>
        <v>0</v>
      </c>
      <c r="D69" s="153">
        <f t="shared" si="13"/>
        <v>0</v>
      </c>
      <c r="E69" s="153">
        <f t="shared" si="13"/>
        <v>0</v>
      </c>
      <c r="F69" s="153">
        <f t="shared" si="13"/>
        <v>0</v>
      </c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2.0" customHeight="1">
      <c r="A70" s="80" t="s">
        <v>180</v>
      </c>
      <c r="B70" s="138" t="str">
        <f>ROUND('Töötajad'!B15,2)</f>
        <v>#DIV/0!</v>
      </c>
      <c r="C70" s="180" t="str">
        <f>ROUND('Töötajad'!C15,2)</f>
        <v>#DIV/0!</v>
      </c>
      <c r="D70" s="180" t="str">
        <f>ROUND('Töötajad'!D15,2)</f>
        <v>#DIV/0!</v>
      </c>
      <c r="E70" s="180" t="str">
        <f>ROUND('Töötajad'!E15,2)</f>
        <v>#DIV/0!</v>
      </c>
      <c r="F70" s="180" t="str">
        <f>ROUND('Töötajad'!F15,2)</f>
        <v>#DIV/0!</v>
      </c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2.0" customHeight="1">
      <c r="A71" s="80" t="s">
        <v>181</v>
      </c>
      <c r="B71" s="157" t="str">
        <f t="shared" ref="B71:F71" si="14">IF(B70&gt;0,(B69+B61+B60+B59+B54)/B70,"")</f>
        <v>#DIV/0!</v>
      </c>
      <c r="C71" s="66" t="str">
        <f t="shared" si="14"/>
        <v>#DIV/0!</v>
      </c>
      <c r="D71" s="66" t="str">
        <f t="shared" si="14"/>
        <v>#DIV/0!</v>
      </c>
      <c r="E71" s="66" t="str">
        <f t="shared" si="14"/>
        <v>#DIV/0!</v>
      </c>
      <c r="F71" s="66" t="str">
        <f t="shared" si="14"/>
        <v>#DIV/0!</v>
      </c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2.0" customHeight="1">
      <c r="A72" s="80" t="s">
        <v>182</v>
      </c>
      <c r="B72" s="157" t="str">
        <f t="shared" ref="B72:F72" si="15">IF(B11&gt;0,B69/B11,"")</f>
        <v/>
      </c>
      <c r="C72" s="79" t="str">
        <f t="shared" si="15"/>
        <v/>
      </c>
      <c r="D72" s="79" t="str">
        <f t="shared" si="15"/>
        <v/>
      </c>
      <c r="E72" s="79" t="str">
        <f t="shared" si="15"/>
        <v/>
      </c>
      <c r="F72" s="79" t="str">
        <f t="shared" si="15"/>
        <v/>
      </c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2.0" customHeight="1">
      <c r="A73" s="181"/>
      <c r="B73" s="182"/>
      <c r="C73" s="80"/>
      <c r="D73" s="80"/>
      <c r="E73" s="80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2.0" customHeight="1">
      <c r="A74" s="181"/>
      <c r="B74" s="182"/>
      <c r="C74" s="80"/>
      <c r="D74" s="80"/>
      <c r="E74" s="80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2.0" customHeight="1">
      <c r="A75" s="181"/>
      <c r="B75" s="182"/>
      <c r="C75" s="80"/>
      <c r="D75" s="80"/>
      <c r="E75" s="80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2.0" customHeight="1">
      <c r="A76" s="181"/>
      <c r="B76" s="182"/>
      <c r="C76" s="80"/>
      <c r="D76" s="80"/>
      <c r="E76" s="80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2.0" customHeight="1">
      <c r="A77" s="181"/>
      <c r="B77" s="182"/>
      <c r="C77" s="80"/>
      <c r="D77" s="80"/>
      <c r="E77" s="80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2.0" customHeight="1">
      <c r="A78" s="181"/>
      <c r="B78" s="182"/>
      <c r="C78" s="80"/>
      <c r="D78" s="80"/>
      <c r="E78" s="80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2.0" customHeight="1">
      <c r="A79" s="181"/>
      <c r="B79" s="182"/>
      <c r="C79" s="80"/>
      <c r="D79" s="80"/>
      <c r="E79" s="80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2.0" customHeight="1">
      <c r="A80" s="181"/>
      <c r="B80" s="182"/>
      <c r="C80" s="80"/>
      <c r="D80" s="80"/>
      <c r="E80" s="80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2.0" customHeight="1">
      <c r="A81" s="181"/>
      <c r="B81" s="182"/>
      <c r="C81" s="80"/>
      <c r="D81" s="80"/>
      <c r="E81" s="80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2.0" customHeight="1">
      <c r="A82" s="181"/>
      <c r="B82" s="182"/>
      <c r="C82" s="80"/>
      <c r="D82" s="80"/>
      <c r="E82" s="80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2.0" customHeight="1">
      <c r="A83" s="181"/>
      <c r="B83" s="182"/>
      <c r="C83" s="80"/>
      <c r="D83" s="80"/>
      <c r="E83" s="80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2.0" customHeight="1">
      <c r="A84" s="181"/>
      <c r="B84" s="182"/>
      <c r="C84" s="80"/>
      <c r="D84" s="80"/>
      <c r="E84" s="80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2.0" customHeight="1">
      <c r="A85" s="181"/>
      <c r="B85" s="182"/>
      <c r="C85" s="80"/>
      <c r="D85" s="80"/>
      <c r="E85" s="80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2.0" customHeight="1">
      <c r="A86" s="181"/>
      <c r="B86" s="182"/>
      <c r="C86" s="80"/>
      <c r="D86" s="80"/>
      <c r="E86" s="80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2.0" customHeight="1">
      <c r="A87" s="181"/>
      <c r="B87" s="182"/>
      <c r="C87" s="80"/>
      <c r="D87" s="80"/>
      <c r="E87" s="80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2.0" customHeight="1">
      <c r="A88" s="181"/>
      <c r="B88" s="182"/>
      <c r="C88" s="80"/>
      <c r="D88" s="80"/>
      <c r="E88" s="80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2.0" customHeight="1">
      <c r="A89" s="181"/>
      <c r="B89" s="182"/>
      <c r="C89" s="80"/>
      <c r="D89" s="80"/>
      <c r="E89" s="80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2.0" customHeight="1">
      <c r="A90" s="181"/>
      <c r="B90" s="182"/>
      <c r="C90" s="80"/>
      <c r="D90" s="80"/>
      <c r="E90" s="80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2.0" customHeight="1">
      <c r="A91" s="181"/>
      <c r="B91" s="182"/>
      <c r="C91" s="80"/>
      <c r="D91" s="80"/>
      <c r="E91" s="80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2.0" customHeight="1">
      <c r="A92" s="181"/>
      <c r="B92" s="182"/>
      <c r="C92" s="80"/>
      <c r="D92" s="80"/>
      <c r="E92" s="80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2.0" customHeight="1">
      <c r="A93" s="181"/>
      <c r="B93" s="182"/>
      <c r="C93" s="80"/>
      <c r="D93" s="80"/>
      <c r="E93" s="80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2.0" customHeight="1">
      <c r="A94" s="181"/>
      <c r="B94" s="182"/>
      <c r="C94" s="80"/>
      <c r="D94" s="80"/>
      <c r="E94" s="80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2.0" customHeight="1">
      <c r="A95" s="181"/>
      <c r="B95" s="182"/>
      <c r="C95" s="80"/>
      <c r="D95" s="80"/>
      <c r="E95" s="80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2.0" customHeight="1">
      <c r="A96" s="181"/>
      <c r="B96" s="182"/>
      <c r="C96" s="80"/>
      <c r="D96" s="80"/>
      <c r="E96" s="80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2.0" customHeight="1">
      <c r="A97" s="181"/>
      <c r="B97" s="182"/>
      <c r="C97" s="80"/>
      <c r="D97" s="80"/>
      <c r="E97" s="80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2.0" customHeight="1">
      <c r="A98" s="181"/>
      <c r="B98" s="182"/>
      <c r="C98" s="80"/>
      <c r="D98" s="80"/>
      <c r="E98" s="80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2.0" customHeight="1">
      <c r="A99" s="181"/>
      <c r="B99" s="182"/>
      <c r="C99" s="80"/>
      <c r="D99" s="80"/>
      <c r="E99" s="80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2.0" customHeight="1">
      <c r="A100" s="181"/>
      <c r="B100" s="182"/>
      <c r="C100" s="80"/>
      <c r="D100" s="80"/>
      <c r="E100" s="80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2.0" customHeight="1">
      <c r="A101" s="181"/>
      <c r="B101" s="182"/>
      <c r="C101" s="80"/>
      <c r="D101" s="80"/>
      <c r="E101" s="80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2.0" customHeight="1">
      <c r="A102" s="181"/>
      <c r="B102" s="182"/>
      <c r="C102" s="80"/>
      <c r="D102" s="80"/>
      <c r="E102" s="80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2.0" customHeight="1">
      <c r="A103" s="181"/>
      <c r="B103" s="182"/>
      <c r="C103" s="80"/>
      <c r="D103" s="80"/>
      <c r="E103" s="80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2.0" customHeight="1">
      <c r="A104" s="181"/>
      <c r="B104" s="182"/>
      <c r="C104" s="80"/>
      <c r="D104" s="80"/>
      <c r="E104" s="80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2.0" customHeight="1">
      <c r="A105" s="181"/>
      <c r="B105" s="182"/>
      <c r="C105" s="80"/>
      <c r="D105" s="80"/>
      <c r="E105" s="80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2.0" customHeight="1">
      <c r="A106" s="181"/>
      <c r="B106" s="182"/>
      <c r="C106" s="80"/>
      <c r="D106" s="80"/>
      <c r="E106" s="80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2.0" customHeight="1">
      <c r="A107" s="181"/>
      <c r="B107" s="182"/>
      <c r="C107" s="80"/>
      <c r="D107" s="80"/>
      <c r="E107" s="80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2.0" customHeight="1">
      <c r="A108" s="181"/>
      <c r="B108" s="182"/>
      <c r="C108" s="80"/>
      <c r="D108" s="80"/>
      <c r="E108" s="80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2.0" customHeight="1">
      <c r="A109" s="181"/>
      <c r="B109" s="182"/>
      <c r="C109" s="80"/>
      <c r="D109" s="80"/>
      <c r="E109" s="80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2.0" customHeight="1">
      <c r="A110" s="181"/>
      <c r="B110" s="182"/>
      <c r="C110" s="80"/>
      <c r="D110" s="80"/>
      <c r="E110" s="80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2.0" customHeight="1">
      <c r="A111" s="181"/>
      <c r="B111" s="182"/>
      <c r="C111" s="80"/>
      <c r="D111" s="80"/>
      <c r="E111" s="80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2.0" customHeight="1">
      <c r="A112" s="181"/>
      <c r="B112" s="182"/>
      <c r="C112" s="80"/>
      <c r="D112" s="80"/>
      <c r="E112" s="80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2.0" customHeight="1">
      <c r="A113" s="181"/>
      <c r="B113" s="182"/>
      <c r="C113" s="80"/>
      <c r="D113" s="80"/>
      <c r="E113" s="80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2.0" customHeight="1">
      <c r="A114" s="181"/>
      <c r="B114" s="182"/>
      <c r="C114" s="80"/>
      <c r="D114" s="80"/>
      <c r="E114" s="80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2.0" customHeight="1">
      <c r="A115" s="181"/>
      <c r="B115" s="182"/>
      <c r="C115" s="80"/>
      <c r="D115" s="80"/>
      <c r="E115" s="80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2.0" customHeight="1">
      <c r="A116" s="181"/>
      <c r="B116" s="182"/>
      <c r="C116" s="80"/>
      <c r="D116" s="80"/>
      <c r="E116" s="80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2.0" customHeight="1">
      <c r="A117" s="181"/>
      <c r="B117" s="182"/>
      <c r="C117" s="80"/>
      <c r="D117" s="80"/>
      <c r="E117" s="80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2.0" customHeight="1">
      <c r="A118" s="181"/>
      <c r="B118" s="182"/>
      <c r="C118" s="80"/>
      <c r="D118" s="80"/>
      <c r="E118" s="80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2.0" customHeight="1">
      <c r="A119" s="181"/>
      <c r="B119" s="182"/>
      <c r="C119" s="80"/>
      <c r="D119" s="80"/>
      <c r="E119" s="80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2.0" customHeight="1">
      <c r="A120" s="181"/>
      <c r="B120" s="182"/>
      <c r="C120" s="80"/>
      <c r="D120" s="80"/>
      <c r="E120" s="80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2.0" customHeight="1">
      <c r="A121" s="181"/>
      <c r="B121" s="182"/>
      <c r="C121" s="80"/>
      <c r="D121" s="80"/>
      <c r="E121" s="80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2.0" customHeight="1">
      <c r="A122" s="181"/>
      <c r="B122" s="182"/>
      <c r="C122" s="80"/>
      <c r="D122" s="80"/>
      <c r="E122" s="80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2.0" customHeight="1">
      <c r="A123" s="181"/>
      <c r="B123" s="182"/>
      <c r="C123" s="80"/>
      <c r="D123" s="80"/>
      <c r="E123" s="80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2.0" customHeight="1">
      <c r="A124" s="181"/>
      <c r="B124" s="182"/>
      <c r="C124" s="80"/>
      <c r="D124" s="80"/>
      <c r="E124" s="80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2.0" customHeight="1">
      <c r="A125" s="181"/>
      <c r="B125" s="182"/>
      <c r="C125" s="80"/>
      <c r="D125" s="80"/>
      <c r="E125" s="80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2.0" customHeight="1">
      <c r="A126" s="181"/>
      <c r="B126" s="182"/>
      <c r="C126" s="80"/>
      <c r="D126" s="80"/>
      <c r="E126" s="80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2.0" customHeight="1">
      <c r="A127" s="181"/>
      <c r="B127" s="182"/>
      <c r="C127" s="80"/>
      <c r="D127" s="80"/>
      <c r="E127" s="80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2.0" customHeight="1">
      <c r="A128" s="181"/>
      <c r="B128" s="182"/>
      <c r="C128" s="80"/>
      <c r="D128" s="80"/>
      <c r="E128" s="80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2.0" customHeight="1">
      <c r="A129" s="181"/>
      <c r="B129" s="182"/>
      <c r="C129" s="80"/>
      <c r="D129" s="80"/>
      <c r="E129" s="80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2.0" customHeight="1">
      <c r="A130" s="181"/>
      <c r="B130" s="182"/>
      <c r="C130" s="80"/>
      <c r="D130" s="80"/>
      <c r="E130" s="80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2.0" customHeight="1">
      <c r="A131" s="181"/>
      <c r="B131" s="182"/>
      <c r="C131" s="80"/>
      <c r="D131" s="80"/>
      <c r="E131" s="80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2.0" customHeight="1">
      <c r="A132" s="181"/>
      <c r="B132" s="182"/>
      <c r="C132" s="80"/>
      <c r="D132" s="80"/>
      <c r="E132" s="80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2.0" customHeight="1">
      <c r="A133" s="181"/>
      <c r="B133" s="182"/>
      <c r="C133" s="80"/>
      <c r="D133" s="80"/>
      <c r="E133" s="80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2.0" customHeight="1">
      <c r="A134" s="181"/>
      <c r="B134" s="182"/>
      <c r="C134" s="80"/>
      <c r="D134" s="80"/>
      <c r="E134" s="80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2.0" customHeight="1">
      <c r="A135" s="181"/>
      <c r="B135" s="182"/>
      <c r="C135" s="80"/>
      <c r="D135" s="80"/>
      <c r="E135" s="80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2.0" customHeight="1">
      <c r="A136" s="181"/>
      <c r="B136" s="182"/>
      <c r="C136" s="80"/>
      <c r="D136" s="80"/>
      <c r="E136" s="80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2.0" customHeight="1">
      <c r="A137" s="181"/>
      <c r="B137" s="182"/>
      <c r="C137" s="80"/>
      <c r="D137" s="80"/>
      <c r="E137" s="80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2.0" customHeight="1">
      <c r="A138" s="181"/>
      <c r="B138" s="182"/>
      <c r="C138" s="80"/>
      <c r="D138" s="80"/>
      <c r="E138" s="80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2.0" customHeight="1">
      <c r="A139" s="181"/>
      <c r="B139" s="182"/>
      <c r="C139" s="80"/>
      <c r="D139" s="80"/>
      <c r="E139" s="80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2.0" customHeight="1">
      <c r="A140" s="181"/>
      <c r="B140" s="182"/>
      <c r="C140" s="80"/>
      <c r="D140" s="80"/>
      <c r="E140" s="80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2.0" customHeight="1">
      <c r="A141" s="181"/>
      <c r="B141" s="182"/>
      <c r="C141" s="80"/>
      <c r="D141" s="80"/>
      <c r="E141" s="80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2.0" customHeight="1">
      <c r="A142" s="181"/>
      <c r="B142" s="182"/>
      <c r="C142" s="80"/>
      <c r="D142" s="80"/>
      <c r="E142" s="80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2.0" customHeight="1">
      <c r="A143" s="181"/>
      <c r="B143" s="182"/>
      <c r="C143" s="80"/>
      <c r="D143" s="80"/>
      <c r="E143" s="80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2.0" customHeight="1">
      <c r="A144" s="181"/>
      <c r="B144" s="182"/>
      <c r="C144" s="80"/>
      <c r="D144" s="80"/>
      <c r="E144" s="80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2.0" customHeight="1">
      <c r="A145" s="181"/>
      <c r="B145" s="182"/>
      <c r="C145" s="80"/>
      <c r="D145" s="80"/>
      <c r="E145" s="80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2.0" customHeight="1">
      <c r="A146" s="181"/>
      <c r="B146" s="182"/>
      <c r="C146" s="80"/>
      <c r="D146" s="80"/>
      <c r="E146" s="80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2.0" customHeight="1">
      <c r="A147" s="181"/>
      <c r="B147" s="182"/>
      <c r="C147" s="80"/>
      <c r="D147" s="80"/>
      <c r="E147" s="80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2.0" customHeight="1">
      <c r="A148" s="181"/>
      <c r="B148" s="182"/>
      <c r="C148" s="80"/>
      <c r="D148" s="80"/>
      <c r="E148" s="80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2.0" customHeight="1">
      <c r="A149" s="181"/>
      <c r="B149" s="182"/>
      <c r="C149" s="80"/>
      <c r="D149" s="80"/>
      <c r="E149" s="80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2.0" customHeight="1">
      <c r="A150" s="181"/>
      <c r="B150" s="182"/>
      <c r="C150" s="80"/>
      <c r="D150" s="80"/>
      <c r="E150" s="80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2.0" customHeight="1">
      <c r="A151" s="181"/>
      <c r="B151" s="182"/>
      <c r="C151" s="80"/>
      <c r="D151" s="80"/>
      <c r="E151" s="80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2.0" customHeight="1">
      <c r="A152" s="181"/>
      <c r="B152" s="182"/>
      <c r="C152" s="80"/>
      <c r="D152" s="80"/>
      <c r="E152" s="80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2.0" customHeight="1">
      <c r="A153" s="181"/>
      <c r="B153" s="182"/>
      <c r="C153" s="80"/>
      <c r="D153" s="80"/>
      <c r="E153" s="80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2.0" customHeight="1">
      <c r="A154" s="181"/>
      <c r="B154" s="182"/>
      <c r="C154" s="80"/>
      <c r="D154" s="80"/>
      <c r="E154" s="80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2.0" customHeight="1">
      <c r="A155" s="181"/>
      <c r="B155" s="182"/>
      <c r="C155" s="80"/>
      <c r="D155" s="80"/>
      <c r="E155" s="80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2.0" customHeight="1">
      <c r="A156" s="181"/>
      <c r="B156" s="182"/>
      <c r="C156" s="80"/>
      <c r="D156" s="80"/>
      <c r="E156" s="80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2.0" customHeight="1">
      <c r="A157" s="181"/>
      <c r="B157" s="182"/>
      <c r="C157" s="80"/>
      <c r="D157" s="80"/>
      <c r="E157" s="80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2.0" customHeight="1">
      <c r="A158" s="181"/>
      <c r="B158" s="182"/>
      <c r="C158" s="80"/>
      <c r="D158" s="80"/>
      <c r="E158" s="80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2.0" customHeight="1">
      <c r="A159" s="181"/>
      <c r="B159" s="182"/>
      <c r="C159" s="80"/>
      <c r="D159" s="80"/>
      <c r="E159" s="80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2.0" customHeight="1">
      <c r="A160" s="181"/>
      <c r="B160" s="182"/>
      <c r="C160" s="80"/>
      <c r="D160" s="80"/>
      <c r="E160" s="80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2.0" customHeight="1">
      <c r="A161" s="181"/>
      <c r="B161" s="182"/>
      <c r="C161" s="80"/>
      <c r="D161" s="80"/>
      <c r="E161" s="80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2.0" customHeight="1">
      <c r="A162" s="181"/>
      <c r="B162" s="182"/>
      <c r="C162" s="80"/>
      <c r="D162" s="80"/>
      <c r="E162" s="80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2.0" customHeight="1">
      <c r="A163" s="181"/>
      <c r="B163" s="182"/>
      <c r="C163" s="80"/>
      <c r="D163" s="80"/>
      <c r="E163" s="80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2.0" customHeight="1">
      <c r="A164" s="181"/>
      <c r="B164" s="182"/>
      <c r="C164" s="80"/>
      <c r="D164" s="80"/>
      <c r="E164" s="80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2.0" customHeight="1">
      <c r="A165" s="181"/>
      <c r="B165" s="182"/>
      <c r="C165" s="80"/>
      <c r="D165" s="80"/>
      <c r="E165" s="80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2.0" customHeight="1">
      <c r="A166" s="181"/>
      <c r="B166" s="182"/>
      <c r="C166" s="80"/>
      <c r="D166" s="80"/>
      <c r="E166" s="80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2.0" customHeight="1">
      <c r="A167" s="181"/>
      <c r="B167" s="182"/>
      <c r="C167" s="80"/>
      <c r="D167" s="80"/>
      <c r="E167" s="80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2.0" customHeight="1">
      <c r="A168" s="181"/>
      <c r="B168" s="182"/>
      <c r="C168" s="80"/>
      <c r="D168" s="80"/>
      <c r="E168" s="80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2.0" customHeight="1">
      <c r="A169" s="181"/>
      <c r="B169" s="182"/>
      <c r="C169" s="80"/>
      <c r="D169" s="80"/>
      <c r="E169" s="80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2.0" customHeight="1">
      <c r="A170" s="181"/>
      <c r="B170" s="182"/>
      <c r="C170" s="80"/>
      <c r="D170" s="80"/>
      <c r="E170" s="80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2.0" customHeight="1">
      <c r="A171" s="181"/>
      <c r="B171" s="182"/>
      <c r="C171" s="80"/>
      <c r="D171" s="80"/>
      <c r="E171" s="80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2.0" customHeight="1">
      <c r="A172" s="181"/>
      <c r="B172" s="182"/>
      <c r="C172" s="80"/>
      <c r="D172" s="80"/>
      <c r="E172" s="80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2.0" customHeight="1">
      <c r="A173" s="181"/>
      <c r="B173" s="182"/>
      <c r="C173" s="80"/>
      <c r="D173" s="80"/>
      <c r="E173" s="80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2.0" customHeight="1">
      <c r="A174" s="181"/>
      <c r="B174" s="182"/>
      <c r="C174" s="80"/>
      <c r="D174" s="80"/>
      <c r="E174" s="80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2.0" customHeight="1">
      <c r="A175" s="181"/>
      <c r="B175" s="182"/>
      <c r="C175" s="80"/>
      <c r="D175" s="80"/>
      <c r="E175" s="80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2.0" customHeight="1">
      <c r="A176" s="181"/>
      <c r="B176" s="182"/>
      <c r="C176" s="80"/>
      <c r="D176" s="80"/>
      <c r="E176" s="80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2.0" customHeight="1">
      <c r="A177" s="181"/>
      <c r="B177" s="182"/>
      <c r="C177" s="80"/>
      <c r="D177" s="80"/>
      <c r="E177" s="80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2.0" customHeight="1">
      <c r="A178" s="181"/>
      <c r="B178" s="182"/>
      <c r="C178" s="80"/>
      <c r="D178" s="80"/>
      <c r="E178" s="80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2.0" customHeight="1">
      <c r="A179" s="181"/>
      <c r="B179" s="182"/>
      <c r="C179" s="80"/>
      <c r="D179" s="80"/>
      <c r="E179" s="80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2.0" customHeight="1">
      <c r="A180" s="181"/>
      <c r="B180" s="182"/>
      <c r="C180" s="80"/>
      <c r="D180" s="80"/>
      <c r="E180" s="80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2.0" customHeight="1">
      <c r="A181" s="181"/>
      <c r="B181" s="182"/>
      <c r="C181" s="80"/>
      <c r="D181" s="80"/>
      <c r="E181" s="80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2.0" customHeight="1">
      <c r="A182" s="181"/>
      <c r="B182" s="182"/>
      <c r="C182" s="80"/>
      <c r="D182" s="80"/>
      <c r="E182" s="80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2.0" customHeight="1">
      <c r="A183" s="181"/>
      <c r="B183" s="182"/>
      <c r="C183" s="80"/>
      <c r="D183" s="80"/>
      <c r="E183" s="80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2.0" customHeight="1">
      <c r="A184" s="181"/>
      <c r="B184" s="182"/>
      <c r="C184" s="80"/>
      <c r="D184" s="80"/>
      <c r="E184" s="80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2.0" customHeight="1">
      <c r="A185" s="181"/>
      <c r="B185" s="182"/>
      <c r="C185" s="80"/>
      <c r="D185" s="80"/>
      <c r="E185" s="80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2.0" customHeight="1">
      <c r="A186" s="181"/>
      <c r="B186" s="182"/>
      <c r="C186" s="80"/>
      <c r="D186" s="80"/>
      <c r="E186" s="80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2.0" customHeight="1">
      <c r="A187" s="181"/>
      <c r="B187" s="182"/>
      <c r="C187" s="80"/>
      <c r="D187" s="80"/>
      <c r="E187" s="80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2.0" customHeight="1">
      <c r="A188" s="181"/>
      <c r="B188" s="182"/>
      <c r="C188" s="80"/>
      <c r="D188" s="80"/>
      <c r="E188" s="80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2.0" customHeight="1">
      <c r="A189" s="181"/>
      <c r="B189" s="182"/>
      <c r="C189" s="80"/>
      <c r="D189" s="80"/>
      <c r="E189" s="80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2.0" customHeight="1">
      <c r="A190" s="181"/>
      <c r="B190" s="182"/>
      <c r="C190" s="80"/>
      <c r="D190" s="80"/>
      <c r="E190" s="80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2.0" customHeight="1">
      <c r="A191" s="181"/>
      <c r="B191" s="182"/>
      <c r="C191" s="80"/>
      <c r="D191" s="80"/>
      <c r="E191" s="80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2.0" customHeight="1">
      <c r="A192" s="181"/>
      <c r="B192" s="182"/>
      <c r="C192" s="80"/>
      <c r="D192" s="80"/>
      <c r="E192" s="80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2.0" customHeight="1">
      <c r="A193" s="181"/>
      <c r="B193" s="182"/>
      <c r="C193" s="80"/>
      <c r="D193" s="80"/>
      <c r="E193" s="80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2.0" customHeight="1">
      <c r="A194" s="181"/>
      <c r="B194" s="182"/>
      <c r="C194" s="80"/>
      <c r="D194" s="80"/>
      <c r="E194" s="80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2.0" customHeight="1">
      <c r="A195" s="181"/>
      <c r="B195" s="182"/>
      <c r="C195" s="80"/>
      <c r="D195" s="80"/>
      <c r="E195" s="80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2.0" customHeight="1">
      <c r="A196" s="181"/>
      <c r="B196" s="182"/>
      <c r="C196" s="80"/>
      <c r="D196" s="80"/>
      <c r="E196" s="80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2.0" customHeight="1">
      <c r="A197" s="181"/>
      <c r="B197" s="182"/>
      <c r="C197" s="80"/>
      <c r="D197" s="80"/>
      <c r="E197" s="80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2.0" customHeight="1">
      <c r="A198" s="181"/>
      <c r="B198" s="182"/>
      <c r="C198" s="80"/>
      <c r="D198" s="80"/>
      <c r="E198" s="80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2.0" customHeight="1">
      <c r="A199" s="181"/>
      <c r="B199" s="182"/>
      <c r="C199" s="80"/>
      <c r="D199" s="80"/>
      <c r="E199" s="80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2.0" customHeight="1">
      <c r="A200" s="181"/>
      <c r="B200" s="182"/>
      <c r="C200" s="80"/>
      <c r="D200" s="80"/>
      <c r="E200" s="80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2.0" customHeight="1">
      <c r="A201" s="181"/>
      <c r="B201" s="182"/>
      <c r="C201" s="80"/>
      <c r="D201" s="80"/>
      <c r="E201" s="80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2.0" customHeight="1">
      <c r="A202" s="181"/>
      <c r="B202" s="182"/>
      <c r="C202" s="80"/>
      <c r="D202" s="80"/>
      <c r="E202" s="80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2.0" customHeight="1">
      <c r="A203" s="181"/>
      <c r="B203" s="182"/>
      <c r="C203" s="80"/>
      <c r="D203" s="80"/>
      <c r="E203" s="80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2.0" customHeight="1">
      <c r="A204" s="181"/>
      <c r="B204" s="182"/>
      <c r="C204" s="80"/>
      <c r="D204" s="80"/>
      <c r="E204" s="80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2.0" customHeight="1">
      <c r="A205" s="181"/>
      <c r="B205" s="182"/>
      <c r="C205" s="80"/>
      <c r="D205" s="80"/>
      <c r="E205" s="80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2.0" customHeight="1">
      <c r="A206" s="181"/>
      <c r="B206" s="182"/>
      <c r="C206" s="80"/>
      <c r="D206" s="80"/>
      <c r="E206" s="80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2.0" customHeight="1">
      <c r="A207" s="181"/>
      <c r="B207" s="182"/>
      <c r="C207" s="80"/>
      <c r="D207" s="80"/>
      <c r="E207" s="80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2.0" customHeight="1">
      <c r="A208" s="181"/>
      <c r="B208" s="182"/>
      <c r="C208" s="80"/>
      <c r="D208" s="80"/>
      <c r="E208" s="80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2.0" customHeight="1">
      <c r="A209" s="181"/>
      <c r="B209" s="182"/>
      <c r="C209" s="80"/>
      <c r="D209" s="80"/>
      <c r="E209" s="80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2.0" customHeight="1">
      <c r="A210" s="181"/>
      <c r="B210" s="182"/>
      <c r="C210" s="80"/>
      <c r="D210" s="80"/>
      <c r="E210" s="80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2.0" customHeight="1">
      <c r="A211" s="181"/>
      <c r="B211" s="182"/>
      <c r="C211" s="80"/>
      <c r="D211" s="80"/>
      <c r="E211" s="80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2.0" customHeight="1">
      <c r="A212" s="181"/>
      <c r="B212" s="182"/>
      <c r="C212" s="80"/>
      <c r="D212" s="80"/>
      <c r="E212" s="80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2.0" customHeight="1">
      <c r="A213" s="181"/>
      <c r="B213" s="182"/>
      <c r="C213" s="80"/>
      <c r="D213" s="80"/>
      <c r="E213" s="80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2.0" customHeight="1">
      <c r="A214" s="181"/>
      <c r="B214" s="182"/>
      <c r="C214" s="80"/>
      <c r="D214" s="80"/>
      <c r="E214" s="80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2.0" customHeight="1">
      <c r="A215" s="181"/>
      <c r="B215" s="182"/>
      <c r="C215" s="80"/>
      <c r="D215" s="80"/>
      <c r="E215" s="80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2.0" customHeight="1">
      <c r="A216" s="181"/>
      <c r="B216" s="182"/>
      <c r="C216" s="80"/>
      <c r="D216" s="80"/>
      <c r="E216" s="80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2.0" customHeight="1">
      <c r="A217" s="181"/>
      <c r="B217" s="182"/>
      <c r="C217" s="80"/>
      <c r="D217" s="80"/>
      <c r="E217" s="80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2.0" customHeight="1">
      <c r="A218" s="181"/>
      <c r="B218" s="182"/>
      <c r="C218" s="80"/>
      <c r="D218" s="80"/>
      <c r="E218" s="80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2.0" customHeight="1">
      <c r="A219" s="181"/>
      <c r="B219" s="182"/>
      <c r="C219" s="80"/>
      <c r="D219" s="80"/>
      <c r="E219" s="80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2.0" customHeight="1">
      <c r="A220" s="181"/>
      <c r="B220" s="182"/>
      <c r="C220" s="80"/>
      <c r="D220" s="80"/>
      <c r="E220" s="80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2.0" customHeight="1">
      <c r="A221" s="181"/>
      <c r="B221" s="182"/>
      <c r="C221" s="80"/>
      <c r="D221" s="80"/>
      <c r="E221" s="80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2.0" customHeight="1">
      <c r="A222" s="181"/>
      <c r="B222" s="182"/>
      <c r="C222" s="80"/>
      <c r="D222" s="80"/>
      <c r="E222" s="80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2.0" customHeight="1">
      <c r="A223" s="181"/>
      <c r="B223" s="182"/>
      <c r="C223" s="80"/>
      <c r="D223" s="80"/>
      <c r="E223" s="80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2.0" customHeight="1">
      <c r="A224" s="181"/>
      <c r="B224" s="182"/>
      <c r="C224" s="80"/>
      <c r="D224" s="80"/>
      <c r="E224" s="80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2.0" customHeight="1">
      <c r="A225" s="181"/>
      <c r="B225" s="182"/>
      <c r="C225" s="80"/>
      <c r="D225" s="80"/>
      <c r="E225" s="80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2.0" customHeight="1">
      <c r="A226" s="181"/>
      <c r="B226" s="182"/>
      <c r="C226" s="80"/>
      <c r="D226" s="80"/>
      <c r="E226" s="80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2.0" customHeight="1">
      <c r="A227" s="181"/>
      <c r="B227" s="182"/>
      <c r="C227" s="80"/>
      <c r="D227" s="80"/>
      <c r="E227" s="80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2.0" customHeight="1">
      <c r="A228" s="181"/>
      <c r="B228" s="182"/>
      <c r="C228" s="80"/>
      <c r="D228" s="80"/>
      <c r="E228" s="80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2.0" customHeight="1">
      <c r="A229" s="181"/>
      <c r="B229" s="182"/>
      <c r="C229" s="80"/>
      <c r="D229" s="80"/>
      <c r="E229" s="80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2.0" customHeight="1">
      <c r="A230" s="181"/>
      <c r="B230" s="182"/>
      <c r="C230" s="80"/>
      <c r="D230" s="80"/>
      <c r="E230" s="80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2.0" customHeight="1">
      <c r="A231" s="181"/>
      <c r="B231" s="182"/>
      <c r="C231" s="80"/>
      <c r="D231" s="80"/>
      <c r="E231" s="80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2.0" customHeight="1">
      <c r="A232" s="181"/>
      <c r="B232" s="182"/>
      <c r="C232" s="80"/>
      <c r="D232" s="80"/>
      <c r="E232" s="80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2.0" customHeight="1">
      <c r="A233" s="181"/>
      <c r="B233" s="182"/>
      <c r="C233" s="80"/>
      <c r="D233" s="80"/>
      <c r="E233" s="80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2.0" customHeight="1">
      <c r="A234" s="181"/>
      <c r="B234" s="182"/>
      <c r="C234" s="80"/>
      <c r="D234" s="80"/>
      <c r="E234" s="80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2.0" customHeight="1">
      <c r="A235" s="181"/>
      <c r="B235" s="182"/>
      <c r="C235" s="80"/>
      <c r="D235" s="80"/>
      <c r="E235" s="80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2.0" customHeight="1">
      <c r="A236" s="181"/>
      <c r="B236" s="182"/>
      <c r="C236" s="80"/>
      <c r="D236" s="80"/>
      <c r="E236" s="80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2.0" customHeight="1">
      <c r="A237" s="181"/>
      <c r="B237" s="182"/>
      <c r="C237" s="80"/>
      <c r="D237" s="80"/>
      <c r="E237" s="80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2.0" customHeight="1">
      <c r="A238" s="181"/>
      <c r="B238" s="182"/>
      <c r="C238" s="80"/>
      <c r="D238" s="80"/>
      <c r="E238" s="80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2.0" customHeight="1">
      <c r="A239" s="181"/>
      <c r="B239" s="182"/>
      <c r="C239" s="80"/>
      <c r="D239" s="80"/>
      <c r="E239" s="80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2.0" customHeight="1">
      <c r="A240" s="181"/>
      <c r="B240" s="182"/>
      <c r="C240" s="80"/>
      <c r="D240" s="80"/>
      <c r="E240" s="80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2.0" customHeight="1">
      <c r="A241" s="181"/>
      <c r="B241" s="182"/>
      <c r="C241" s="80"/>
      <c r="D241" s="80"/>
      <c r="E241" s="80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2.0" customHeight="1">
      <c r="A242" s="181"/>
      <c r="B242" s="182"/>
      <c r="C242" s="80"/>
      <c r="D242" s="80"/>
      <c r="E242" s="80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2.0" customHeight="1">
      <c r="A243" s="181"/>
      <c r="B243" s="182"/>
      <c r="C243" s="80"/>
      <c r="D243" s="80"/>
      <c r="E243" s="80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2.0" customHeight="1">
      <c r="A244" s="181"/>
      <c r="B244" s="182"/>
      <c r="C244" s="80"/>
      <c r="D244" s="80"/>
      <c r="E244" s="80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2.0" customHeight="1">
      <c r="A245" s="181"/>
      <c r="B245" s="182"/>
      <c r="C245" s="80"/>
      <c r="D245" s="80"/>
      <c r="E245" s="80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2.0" customHeight="1">
      <c r="A246" s="181"/>
      <c r="B246" s="182"/>
      <c r="C246" s="80"/>
      <c r="D246" s="80"/>
      <c r="E246" s="80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2.0" customHeight="1">
      <c r="A247" s="181"/>
      <c r="B247" s="182"/>
      <c r="C247" s="80"/>
      <c r="D247" s="80"/>
      <c r="E247" s="80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2.0" customHeight="1">
      <c r="A248" s="181"/>
      <c r="B248" s="182"/>
      <c r="C248" s="80"/>
      <c r="D248" s="80"/>
      <c r="E248" s="80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2.0" customHeight="1">
      <c r="A249" s="181"/>
      <c r="B249" s="182"/>
      <c r="C249" s="80"/>
      <c r="D249" s="80"/>
      <c r="E249" s="80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2.0" customHeight="1">
      <c r="A250" s="181"/>
      <c r="B250" s="182"/>
      <c r="C250" s="80"/>
      <c r="D250" s="80"/>
      <c r="E250" s="80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2.0" customHeight="1">
      <c r="A251" s="181"/>
      <c r="B251" s="182"/>
      <c r="C251" s="80"/>
      <c r="D251" s="80"/>
      <c r="E251" s="80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2.0" customHeight="1">
      <c r="A252" s="181"/>
      <c r="B252" s="182"/>
      <c r="C252" s="80"/>
      <c r="D252" s="80"/>
      <c r="E252" s="80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2.0" customHeight="1">
      <c r="A253" s="181"/>
      <c r="B253" s="182"/>
      <c r="C253" s="80"/>
      <c r="D253" s="80"/>
      <c r="E253" s="80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2.0" customHeight="1">
      <c r="A254" s="181"/>
      <c r="B254" s="182"/>
      <c r="C254" s="80"/>
      <c r="D254" s="80"/>
      <c r="E254" s="80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2.0" customHeight="1">
      <c r="A255" s="181"/>
      <c r="B255" s="182"/>
      <c r="C255" s="80"/>
      <c r="D255" s="80"/>
      <c r="E255" s="80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2.0" customHeight="1">
      <c r="A256" s="181"/>
      <c r="B256" s="182"/>
      <c r="C256" s="80"/>
      <c r="D256" s="80"/>
      <c r="E256" s="80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2.0" customHeight="1">
      <c r="A257" s="181"/>
      <c r="B257" s="182"/>
      <c r="C257" s="80"/>
      <c r="D257" s="80"/>
      <c r="E257" s="80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2.0" customHeight="1">
      <c r="A258" s="181"/>
      <c r="B258" s="182"/>
      <c r="C258" s="80"/>
      <c r="D258" s="80"/>
      <c r="E258" s="80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2.0" customHeight="1">
      <c r="A259" s="181"/>
      <c r="B259" s="182"/>
      <c r="C259" s="80"/>
      <c r="D259" s="80"/>
      <c r="E259" s="80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2.0" customHeight="1">
      <c r="A260" s="181"/>
      <c r="B260" s="182"/>
      <c r="C260" s="80"/>
      <c r="D260" s="80"/>
      <c r="E260" s="80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2.0" customHeight="1">
      <c r="A261" s="181"/>
      <c r="B261" s="182"/>
      <c r="C261" s="80"/>
      <c r="D261" s="80"/>
      <c r="E261" s="80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2.0" customHeight="1">
      <c r="A262" s="181"/>
      <c r="B262" s="182"/>
      <c r="C262" s="80"/>
      <c r="D262" s="80"/>
      <c r="E262" s="80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2.0" customHeight="1">
      <c r="A263" s="181"/>
      <c r="B263" s="182"/>
      <c r="C263" s="80"/>
      <c r="D263" s="80"/>
      <c r="E263" s="80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2.0" customHeight="1">
      <c r="A264" s="181"/>
      <c r="B264" s="182"/>
      <c r="C264" s="80"/>
      <c r="D264" s="80"/>
      <c r="E264" s="80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2.0" customHeight="1">
      <c r="A265" s="181"/>
      <c r="B265" s="182"/>
      <c r="C265" s="80"/>
      <c r="D265" s="80"/>
      <c r="E265" s="80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2.0" customHeight="1">
      <c r="A266" s="181"/>
      <c r="B266" s="182"/>
      <c r="C266" s="80"/>
      <c r="D266" s="80"/>
      <c r="E266" s="80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2.0" customHeight="1">
      <c r="A267" s="181"/>
      <c r="B267" s="182"/>
      <c r="C267" s="80"/>
      <c r="D267" s="80"/>
      <c r="E267" s="80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2.0" customHeight="1">
      <c r="A268" s="181"/>
      <c r="B268" s="182"/>
      <c r="C268" s="80"/>
      <c r="D268" s="80"/>
      <c r="E268" s="80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2.0" customHeight="1">
      <c r="A269" s="181"/>
      <c r="B269" s="182"/>
      <c r="C269" s="80"/>
      <c r="D269" s="80"/>
      <c r="E269" s="80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2.0" customHeight="1">
      <c r="A270" s="181"/>
      <c r="B270" s="182"/>
      <c r="C270" s="80"/>
      <c r="D270" s="80"/>
      <c r="E270" s="80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2.0" customHeight="1">
      <c r="A271" s="181"/>
      <c r="B271" s="182"/>
      <c r="C271" s="80"/>
      <c r="D271" s="80"/>
      <c r="E271" s="80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2.0" customHeight="1">
      <c r="A272" s="181"/>
      <c r="B272" s="182"/>
      <c r="C272" s="80"/>
      <c r="D272" s="80"/>
      <c r="E272" s="80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2.0" customHeight="1">
      <c r="A273" s="181"/>
      <c r="B273" s="182"/>
      <c r="C273" s="80"/>
      <c r="D273" s="80"/>
      <c r="E273" s="80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2.0" customHeight="1">
      <c r="A274" s="181"/>
      <c r="B274" s="182"/>
      <c r="C274" s="80"/>
      <c r="D274" s="80"/>
      <c r="E274" s="80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2.0" customHeight="1">
      <c r="A275" s="181"/>
      <c r="B275" s="182"/>
      <c r="C275" s="80"/>
      <c r="D275" s="80"/>
      <c r="E275" s="80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2.0" customHeight="1">
      <c r="A276" s="181"/>
      <c r="B276" s="182"/>
      <c r="C276" s="80"/>
      <c r="D276" s="80"/>
      <c r="E276" s="80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2.0" customHeight="1">
      <c r="A277" s="181"/>
      <c r="B277" s="182"/>
      <c r="C277" s="80"/>
      <c r="D277" s="80"/>
      <c r="E277" s="80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2.0" customHeight="1">
      <c r="A278" s="181"/>
      <c r="B278" s="182"/>
      <c r="C278" s="80"/>
      <c r="D278" s="80"/>
      <c r="E278" s="80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2.0" customHeight="1">
      <c r="A279" s="181"/>
      <c r="B279" s="182"/>
      <c r="C279" s="80"/>
      <c r="D279" s="80"/>
      <c r="E279" s="80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2.0" customHeight="1">
      <c r="A280" s="181"/>
      <c r="B280" s="182"/>
      <c r="C280" s="80"/>
      <c r="D280" s="80"/>
      <c r="E280" s="80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2.0" customHeight="1">
      <c r="A281" s="181"/>
      <c r="B281" s="182"/>
      <c r="C281" s="80"/>
      <c r="D281" s="80"/>
      <c r="E281" s="80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2.0" customHeight="1">
      <c r="A282" s="181"/>
      <c r="B282" s="182"/>
      <c r="C282" s="80"/>
      <c r="D282" s="80"/>
      <c r="E282" s="80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2.0" customHeight="1">
      <c r="A283" s="181"/>
      <c r="B283" s="182"/>
      <c r="C283" s="80"/>
      <c r="D283" s="80"/>
      <c r="E283" s="80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2.0" customHeight="1">
      <c r="A284" s="181"/>
      <c r="B284" s="182"/>
      <c r="C284" s="80"/>
      <c r="D284" s="80"/>
      <c r="E284" s="80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2.0" customHeight="1">
      <c r="A285" s="181"/>
      <c r="B285" s="182"/>
      <c r="C285" s="80"/>
      <c r="D285" s="80"/>
      <c r="E285" s="80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2.0" customHeight="1">
      <c r="A286" s="181"/>
      <c r="B286" s="182"/>
      <c r="C286" s="80"/>
      <c r="D286" s="80"/>
      <c r="E286" s="80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2.0" customHeight="1">
      <c r="A287" s="181"/>
      <c r="B287" s="182"/>
      <c r="C287" s="80"/>
      <c r="D287" s="80"/>
      <c r="E287" s="80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2.0" customHeight="1">
      <c r="A288" s="181"/>
      <c r="B288" s="182"/>
      <c r="C288" s="80"/>
      <c r="D288" s="80"/>
      <c r="E288" s="80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2.0" customHeight="1">
      <c r="A289" s="181"/>
      <c r="B289" s="182"/>
      <c r="C289" s="80"/>
      <c r="D289" s="80"/>
      <c r="E289" s="80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2.0" customHeight="1">
      <c r="A290" s="181"/>
      <c r="B290" s="182"/>
      <c r="C290" s="80"/>
      <c r="D290" s="80"/>
      <c r="E290" s="80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2.0" customHeight="1">
      <c r="A291" s="181"/>
      <c r="B291" s="182"/>
      <c r="C291" s="80"/>
      <c r="D291" s="80"/>
      <c r="E291" s="80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2.0" customHeight="1">
      <c r="A292" s="181"/>
      <c r="B292" s="182"/>
      <c r="C292" s="80"/>
      <c r="D292" s="80"/>
      <c r="E292" s="80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2.0" customHeight="1">
      <c r="A293" s="181"/>
      <c r="B293" s="182"/>
      <c r="C293" s="80"/>
      <c r="D293" s="80"/>
      <c r="E293" s="80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2.0" customHeight="1">
      <c r="A294" s="181"/>
      <c r="B294" s="182"/>
      <c r="C294" s="80"/>
      <c r="D294" s="80"/>
      <c r="E294" s="80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2.0" customHeight="1">
      <c r="A295" s="181"/>
      <c r="B295" s="182"/>
      <c r="C295" s="80"/>
      <c r="D295" s="80"/>
      <c r="E295" s="80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2.0" customHeight="1">
      <c r="A296" s="181"/>
      <c r="B296" s="182"/>
      <c r="C296" s="80"/>
      <c r="D296" s="80"/>
      <c r="E296" s="80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2.0" customHeight="1">
      <c r="A297" s="181"/>
      <c r="B297" s="182"/>
      <c r="C297" s="80"/>
      <c r="D297" s="80"/>
      <c r="E297" s="80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2.0" customHeight="1">
      <c r="A298" s="181"/>
      <c r="B298" s="182"/>
      <c r="C298" s="80"/>
      <c r="D298" s="80"/>
      <c r="E298" s="80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2.0" customHeight="1">
      <c r="A299" s="181"/>
      <c r="B299" s="182"/>
      <c r="C299" s="80"/>
      <c r="D299" s="80"/>
      <c r="E299" s="80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2.0" customHeight="1">
      <c r="A300" s="181"/>
      <c r="B300" s="182"/>
      <c r="C300" s="80"/>
      <c r="D300" s="80"/>
      <c r="E300" s="80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2.0" customHeight="1">
      <c r="A301" s="181"/>
      <c r="B301" s="182"/>
      <c r="C301" s="80"/>
      <c r="D301" s="80"/>
      <c r="E301" s="80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2.0" customHeight="1">
      <c r="A302" s="181"/>
      <c r="B302" s="182"/>
      <c r="C302" s="80"/>
      <c r="D302" s="80"/>
      <c r="E302" s="80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2.0" customHeight="1">
      <c r="A303" s="181"/>
      <c r="B303" s="182"/>
      <c r="C303" s="80"/>
      <c r="D303" s="80"/>
      <c r="E303" s="80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2.0" customHeight="1">
      <c r="A304" s="181"/>
      <c r="B304" s="182"/>
      <c r="C304" s="80"/>
      <c r="D304" s="80"/>
      <c r="E304" s="80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2.0" customHeight="1">
      <c r="A305" s="181"/>
      <c r="B305" s="182"/>
      <c r="C305" s="80"/>
      <c r="D305" s="80"/>
      <c r="E305" s="80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2.0" customHeight="1">
      <c r="A306" s="181"/>
      <c r="B306" s="182"/>
      <c r="C306" s="80"/>
      <c r="D306" s="80"/>
      <c r="E306" s="80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2.0" customHeight="1">
      <c r="A307" s="181"/>
      <c r="B307" s="182"/>
      <c r="C307" s="80"/>
      <c r="D307" s="80"/>
      <c r="E307" s="80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2.0" customHeight="1">
      <c r="A308" s="181"/>
      <c r="B308" s="182"/>
      <c r="C308" s="80"/>
      <c r="D308" s="80"/>
      <c r="E308" s="80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2.0" customHeight="1">
      <c r="A309" s="181"/>
      <c r="B309" s="182"/>
      <c r="C309" s="80"/>
      <c r="D309" s="80"/>
      <c r="E309" s="80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2.0" customHeight="1">
      <c r="A310" s="181"/>
      <c r="B310" s="182"/>
      <c r="C310" s="80"/>
      <c r="D310" s="80"/>
      <c r="E310" s="80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2.0" customHeight="1">
      <c r="A311" s="181"/>
      <c r="B311" s="182"/>
      <c r="C311" s="80"/>
      <c r="D311" s="80"/>
      <c r="E311" s="80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2.0" customHeight="1">
      <c r="A312" s="181"/>
      <c r="B312" s="182"/>
      <c r="C312" s="80"/>
      <c r="D312" s="80"/>
      <c r="E312" s="80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2.0" customHeight="1">
      <c r="A313" s="181"/>
      <c r="B313" s="182"/>
      <c r="C313" s="80"/>
      <c r="D313" s="80"/>
      <c r="E313" s="80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2.0" customHeight="1">
      <c r="A314" s="181"/>
      <c r="B314" s="182"/>
      <c r="C314" s="80"/>
      <c r="D314" s="80"/>
      <c r="E314" s="80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2.0" customHeight="1">
      <c r="A315" s="181"/>
      <c r="B315" s="182"/>
      <c r="C315" s="80"/>
      <c r="D315" s="80"/>
      <c r="E315" s="80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2.0" customHeight="1">
      <c r="A316" s="181"/>
      <c r="B316" s="182"/>
      <c r="C316" s="80"/>
      <c r="D316" s="80"/>
      <c r="E316" s="80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2.0" customHeight="1">
      <c r="A317" s="181"/>
      <c r="B317" s="182"/>
      <c r="C317" s="80"/>
      <c r="D317" s="80"/>
      <c r="E317" s="80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2.0" customHeight="1">
      <c r="A318" s="181"/>
      <c r="B318" s="182"/>
      <c r="C318" s="80"/>
      <c r="D318" s="80"/>
      <c r="E318" s="80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2.0" customHeight="1">
      <c r="A319" s="181"/>
      <c r="B319" s="182"/>
      <c r="C319" s="80"/>
      <c r="D319" s="80"/>
      <c r="E319" s="80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2.0" customHeight="1">
      <c r="A320" s="181"/>
      <c r="B320" s="182"/>
      <c r="C320" s="80"/>
      <c r="D320" s="80"/>
      <c r="E320" s="80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2.0" customHeight="1">
      <c r="A321" s="181"/>
      <c r="B321" s="182"/>
      <c r="C321" s="80"/>
      <c r="D321" s="80"/>
      <c r="E321" s="80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2.0" customHeight="1">
      <c r="A322" s="181"/>
      <c r="B322" s="182"/>
      <c r="C322" s="80"/>
      <c r="D322" s="80"/>
      <c r="E322" s="80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2.0" customHeight="1">
      <c r="A323" s="181"/>
      <c r="B323" s="182"/>
      <c r="C323" s="80"/>
      <c r="D323" s="80"/>
      <c r="E323" s="80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2.0" customHeight="1">
      <c r="A324" s="181"/>
      <c r="B324" s="182"/>
      <c r="C324" s="80"/>
      <c r="D324" s="80"/>
      <c r="E324" s="80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2.0" customHeight="1">
      <c r="A325" s="181"/>
      <c r="B325" s="182"/>
      <c r="C325" s="80"/>
      <c r="D325" s="80"/>
      <c r="E325" s="80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2.0" customHeight="1">
      <c r="A326" s="181"/>
      <c r="B326" s="182"/>
      <c r="C326" s="80"/>
      <c r="D326" s="80"/>
      <c r="E326" s="80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2.0" customHeight="1">
      <c r="A327" s="181"/>
      <c r="B327" s="182"/>
      <c r="C327" s="80"/>
      <c r="D327" s="80"/>
      <c r="E327" s="80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2.0" customHeight="1">
      <c r="A328" s="181"/>
      <c r="B328" s="182"/>
      <c r="C328" s="80"/>
      <c r="D328" s="80"/>
      <c r="E328" s="80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2.0" customHeight="1">
      <c r="A329" s="181"/>
      <c r="B329" s="182"/>
      <c r="C329" s="80"/>
      <c r="D329" s="80"/>
      <c r="E329" s="80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2.0" customHeight="1">
      <c r="A330" s="181"/>
      <c r="B330" s="182"/>
      <c r="C330" s="80"/>
      <c r="D330" s="80"/>
      <c r="E330" s="80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2.0" customHeight="1">
      <c r="A331" s="181"/>
      <c r="B331" s="182"/>
      <c r="C331" s="80"/>
      <c r="D331" s="80"/>
      <c r="E331" s="80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2.0" customHeight="1">
      <c r="A332" s="181"/>
      <c r="B332" s="182"/>
      <c r="C332" s="80"/>
      <c r="D332" s="80"/>
      <c r="E332" s="80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2.0" customHeight="1">
      <c r="A333" s="181"/>
      <c r="B333" s="182"/>
      <c r="C333" s="80"/>
      <c r="D333" s="80"/>
      <c r="E333" s="80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2.0" customHeight="1">
      <c r="A334" s="181"/>
      <c r="B334" s="182"/>
      <c r="C334" s="80"/>
      <c r="D334" s="80"/>
      <c r="E334" s="80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2.0" customHeight="1">
      <c r="A335" s="181"/>
      <c r="B335" s="182"/>
      <c r="C335" s="80"/>
      <c r="D335" s="80"/>
      <c r="E335" s="80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2.0" customHeight="1">
      <c r="A336" s="181"/>
      <c r="B336" s="182"/>
      <c r="C336" s="80"/>
      <c r="D336" s="80"/>
      <c r="E336" s="80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2.0" customHeight="1">
      <c r="A337" s="181"/>
      <c r="B337" s="182"/>
      <c r="C337" s="80"/>
      <c r="D337" s="80"/>
      <c r="E337" s="80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2.0" customHeight="1">
      <c r="A338" s="181"/>
      <c r="B338" s="182"/>
      <c r="C338" s="80"/>
      <c r="D338" s="80"/>
      <c r="E338" s="80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2.0" customHeight="1">
      <c r="A339" s="181"/>
      <c r="B339" s="182"/>
      <c r="C339" s="80"/>
      <c r="D339" s="80"/>
      <c r="E339" s="80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2.0" customHeight="1">
      <c r="A340" s="181"/>
      <c r="B340" s="182"/>
      <c r="C340" s="80"/>
      <c r="D340" s="80"/>
      <c r="E340" s="80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2.0" customHeight="1">
      <c r="A341" s="181"/>
      <c r="B341" s="182"/>
      <c r="C341" s="80"/>
      <c r="D341" s="80"/>
      <c r="E341" s="80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2.0" customHeight="1">
      <c r="A342" s="181"/>
      <c r="B342" s="182"/>
      <c r="C342" s="80"/>
      <c r="D342" s="80"/>
      <c r="E342" s="80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2.0" customHeight="1">
      <c r="A343" s="181"/>
      <c r="B343" s="182"/>
      <c r="C343" s="80"/>
      <c r="D343" s="80"/>
      <c r="E343" s="80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2.0" customHeight="1">
      <c r="A344" s="181"/>
      <c r="B344" s="182"/>
      <c r="C344" s="80"/>
      <c r="D344" s="80"/>
      <c r="E344" s="80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2.0" customHeight="1">
      <c r="A345" s="181"/>
      <c r="B345" s="182"/>
      <c r="C345" s="80"/>
      <c r="D345" s="80"/>
      <c r="E345" s="80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2.0" customHeight="1">
      <c r="A346" s="181"/>
      <c r="B346" s="182"/>
      <c r="C346" s="80"/>
      <c r="D346" s="80"/>
      <c r="E346" s="80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2.0" customHeight="1">
      <c r="A347" s="181"/>
      <c r="B347" s="182"/>
      <c r="C347" s="80"/>
      <c r="D347" s="80"/>
      <c r="E347" s="80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2.0" customHeight="1">
      <c r="A348" s="181"/>
      <c r="B348" s="182"/>
      <c r="C348" s="80"/>
      <c r="D348" s="80"/>
      <c r="E348" s="80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2.0" customHeight="1">
      <c r="A349" s="181"/>
      <c r="B349" s="182"/>
      <c r="C349" s="80"/>
      <c r="D349" s="80"/>
      <c r="E349" s="80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2.0" customHeight="1">
      <c r="A350" s="181"/>
      <c r="B350" s="182"/>
      <c r="C350" s="80"/>
      <c r="D350" s="80"/>
      <c r="E350" s="80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2.0" customHeight="1">
      <c r="A351" s="181"/>
      <c r="B351" s="182"/>
      <c r="C351" s="80"/>
      <c r="D351" s="80"/>
      <c r="E351" s="80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2.0" customHeight="1">
      <c r="A352" s="181"/>
      <c r="B352" s="182"/>
      <c r="C352" s="80"/>
      <c r="D352" s="80"/>
      <c r="E352" s="80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2.0" customHeight="1">
      <c r="A353" s="181"/>
      <c r="B353" s="182"/>
      <c r="C353" s="80"/>
      <c r="D353" s="80"/>
      <c r="E353" s="80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2.0" customHeight="1">
      <c r="A354" s="181"/>
      <c r="B354" s="182"/>
      <c r="C354" s="80"/>
      <c r="D354" s="80"/>
      <c r="E354" s="80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2.0" customHeight="1">
      <c r="A355" s="181"/>
      <c r="B355" s="182"/>
      <c r="C355" s="80"/>
      <c r="D355" s="80"/>
      <c r="E355" s="80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2.0" customHeight="1">
      <c r="A356" s="181"/>
      <c r="B356" s="182"/>
      <c r="C356" s="80"/>
      <c r="D356" s="80"/>
      <c r="E356" s="80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2.0" customHeight="1">
      <c r="A357" s="181"/>
      <c r="B357" s="182"/>
      <c r="C357" s="80"/>
      <c r="D357" s="80"/>
      <c r="E357" s="80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2.0" customHeight="1">
      <c r="A358" s="181"/>
      <c r="B358" s="182"/>
      <c r="C358" s="80"/>
      <c r="D358" s="80"/>
      <c r="E358" s="80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2.0" customHeight="1">
      <c r="A359" s="181"/>
      <c r="B359" s="182"/>
      <c r="C359" s="80"/>
      <c r="D359" s="80"/>
      <c r="E359" s="80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2.0" customHeight="1">
      <c r="A360" s="181"/>
      <c r="B360" s="182"/>
      <c r="C360" s="80"/>
      <c r="D360" s="80"/>
      <c r="E360" s="80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2.0" customHeight="1">
      <c r="A361" s="181"/>
      <c r="B361" s="182"/>
      <c r="C361" s="80"/>
      <c r="D361" s="80"/>
      <c r="E361" s="80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2.0" customHeight="1">
      <c r="A362" s="181"/>
      <c r="B362" s="182"/>
      <c r="C362" s="80"/>
      <c r="D362" s="80"/>
      <c r="E362" s="80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2.0" customHeight="1">
      <c r="A363" s="181"/>
      <c r="B363" s="182"/>
      <c r="C363" s="80"/>
      <c r="D363" s="80"/>
      <c r="E363" s="80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2.0" customHeight="1">
      <c r="A364" s="181"/>
      <c r="B364" s="182"/>
      <c r="C364" s="80"/>
      <c r="D364" s="80"/>
      <c r="E364" s="80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2.0" customHeight="1">
      <c r="A365" s="181"/>
      <c r="B365" s="182"/>
      <c r="C365" s="80"/>
      <c r="D365" s="80"/>
      <c r="E365" s="80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2.0" customHeight="1">
      <c r="A366" s="181"/>
      <c r="B366" s="182"/>
      <c r="C366" s="80"/>
      <c r="D366" s="80"/>
      <c r="E366" s="80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2.0" customHeight="1">
      <c r="A367" s="181"/>
      <c r="B367" s="182"/>
      <c r="C367" s="80"/>
      <c r="D367" s="80"/>
      <c r="E367" s="80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2.0" customHeight="1">
      <c r="A368" s="181"/>
      <c r="B368" s="182"/>
      <c r="C368" s="80"/>
      <c r="D368" s="80"/>
      <c r="E368" s="80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2.0" customHeight="1">
      <c r="A369" s="181"/>
      <c r="B369" s="182"/>
      <c r="C369" s="80"/>
      <c r="D369" s="80"/>
      <c r="E369" s="80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2.0" customHeight="1">
      <c r="A370" s="181"/>
      <c r="B370" s="182"/>
      <c r="C370" s="80"/>
      <c r="D370" s="80"/>
      <c r="E370" s="80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2.0" customHeight="1">
      <c r="A371" s="181"/>
      <c r="B371" s="182"/>
      <c r="C371" s="80"/>
      <c r="D371" s="80"/>
      <c r="E371" s="80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2.0" customHeight="1">
      <c r="A372" s="181"/>
      <c r="B372" s="182"/>
      <c r="C372" s="80"/>
      <c r="D372" s="80"/>
      <c r="E372" s="80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2.0" customHeight="1">
      <c r="A373" s="181"/>
      <c r="B373" s="182"/>
      <c r="C373" s="80"/>
      <c r="D373" s="80"/>
      <c r="E373" s="80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2.0" customHeight="1">
      <c r="A374" s="181"/>
      <c r="B374" s="182"/>
      <c r="C374" s="80"/>
      <c r="D374" s="80"/>
      <c r="E374" s="80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2.0" customHeight="1">
      <c r="A375" s="181"/>
      <c r="B375" s="182"/>
      <c r="C375" s="80"/>
      <c r="D375" s="80"/>
      <c r="E375" s="80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2.0" customHeight="1">
      <c r="A376" s="181"/>
      <c r="B376" s="182"/>
      <c r="C376" s="80"/>
      <c r="D376" s="80"/>
      <c r="E376" s="80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2.0" customHeight="1">
      <c r="A377" s="181"/>
      <c r="B377" s="182"/>
      <c r="C377" s="80"/>
      <c r="D377" s="80"/>
      <c r="E377" s="80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2.0" customHeight="1">
      <c r="A378" s="181"/>
      <c r="B378" s="182"/>
      <c r="C378" s="80"/>
      <c r="D378" s="80"/>
      <c r="E378" s="80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2.0" customHeight="1">
      <c r="A379" s="181"/>
      <c r="B379" s="182"/>
      <c r="C379" s="80"/>
      <c r="D379" s="80"/>
      <c r="E379" s="80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2.0" customHeight="1">
      <c r="A380" s="181"/>
      <c r="B380" s="182"/>
      <c r="C380" s="80"/>
      <c r="D380" s="80"/>
      <c r="E380" s="80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2.0" customHeight="1">
      <c r="A381" s="181"/>
      <c r="B381" s="182"/>
      <c r="C381" s="80"/>
      <c r="D381" s="80"/>
      <c r="E381" s="80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2.0" customHeight="1">
      <c r="A382" s="181"/>
      <c r="B382" s="182"/>
      <c r="C382" s="80"/>
      <c r="D382" s="80"/>
      <c r="E382" s="80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2.0" customHeight="1">
      <c r="A383" s="181"/>
      <c r="B383" s="182"/>
      <c r="C383" s="80"/>
      <c r="D383" s="80"/>
      <c r="E383" s="80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2.0" customHeight="1">
      <c r="A384" s="181"/>
      <c r="B384" s="182"/>
      <c r="C384" s="80"/>
      <c r="D384" s="80"/>
      <c r="E384" s="80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2.0" customHeight="1">
      <c r="A385" s="181"/>
      <c r="B385" s="182"/>
      <c r="C385" s="80"/>
      <c r="D385" s="80"/>
      <c r="E385" s="80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2.0" customHeight="1">
      <c r="A386" s="181"/>
      <c r="B386" s="182"/>
      <c r="C386" s="80"/>
      <c r="D386" s="80"/>
      <c r="E386" s="80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2.0" customHeight="1">
      <c r="A387" s="181"/>
      <c r="B387" s="182"/>
      <c r="C387" s="80"/>
      <c r="D387" s="80"/>
      <c r="E387" s="80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2.0" customHeight="1">
      <c r="A388" s="181"/>
      <c r="B388" s="182"/>
      <c r="C388" s="80"/>
      <c r="D388" s="80"/>
      <c r="E388" s="80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2.0" customHeight="1">
      <c r="A389" s="181"/>
      <c r="B389" s="182"/>
      <c r="C389" s="80"/>
      <c r="D389" s="80"/>
      <c r="E389" s="80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2.0" customHeight="1">
      <c r="A390" s="181"/>
      <c r="B390" s="182"/>
      <c r="C390" s="80"/>
      <c r="D390" s="80"/>
      <c r="E390" s="80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2.0" customHeight="1">
      <c r="A391" s="181"/>
      <c r="B391" s="182"/>
      <c r="C391" s="80"/>
      <c r="D391" s="80"/>
      <c r="E391" s="80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2.0" customHeight="1">
      <c r="A392" s="181"/>
      <c r="B392" s="182"/>
      <c r="C392" s="80"/>
      <c r="D392" s="80"/>
      <c r="E392" s="80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2.0" customHeight="1">
      <c r="A393" s="181"/>
      <c r="B393" s="182"/>
      <c r="C393" s="80"/>
      <c r="D393" s="80"/>
      <c r="E393" s="80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2.0" customHeight="1">
      <c r="A394" s="181"/>
      <c r="B394" s="182"/>
      <c r="C394" s="80"/>
      <c r="D394" s="80"/>
      <c r="E394" s="80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2.0" customHeight="1">
      <c r="A395" s="181"/>
      <c r="B395" s="182"/>
      <c r="C395" s="80"/>
      <c r="D395" s="80"/>
      <c r="E395" s="80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2.0" customHeight="1">
      <c r="A396" s="181"/>
      <c r="B396" s="182"/>
      <c r="C396" s="80"/>
      <c r="D396" s="80"/>
      <c r="E396" s="80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2.0" customHeight="1">
      <c r="A397" s="181"/>
      <c r="B397" s="182"/>
      <c r="C397" s="80"/>
      <c r="D397" s="80"/>
      <c r="E397" s="80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2.0" customHeight="1">
      <c r="A398" s="181"/>
      <c r="B398" s="182"/>
      <c r="C398" s="80"/>
      <c r="D398" s="80"/>
      <c r="E398" s="80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2.0" customHeight="1">
      <c r="A399" s="181"/>
      <c r="B399" s="182"/>
      <c r="C399" s="80"/>
      <c r="D399" s="80"/>
      <c r="E399" s="80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2.0" customHeight="1">
      <c r="A400" s="181"/>
      <c r="B400" s="182"/>
      <c r="C400" s="80"/>
      <c r="D400" s="80"/>
      <c r="E400" s="80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2.0" customHeight="1">
      <c r="A401" s="181"/>
      <c r="B401" s="182"/>
      <c r="C401" s="80"/>
      <c r="D401" s="80"/>
      <c r="E401" s="80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2.0" customHeight="1">
      <c r="A402" s="181"/>
      <c r="B402" s="182"/>
      <c r="C402" s="80"/>
      <c r="D402" s="80"/>
      <c r="E402" s="80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2.0" customHeight="1">
      <c r="A403" s="181"/>
      <c r="B403" s="182"/>
      <c r="C403" s="80"/>
      <c r="D403" s="80"/>
      <c r="E403" s="80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2.0" customHeight="1">
      <c r="A404" s="181"/>
      <c r="B404" s="182"/>
      <c r="C404" s="80"/>
      <c r="D404" s="80"/>
      <c r="E404" s="80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2.0" customHeight="1">
      <c r="A405" s="181"/>
      <c r="B405" s="182"/>
      <c r="C405" s="80"/>
      <c r="D405" s="80"/>
      <c r="E405" s="80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2.0" customHeight="1">
      <c r="A406" s="181"/>
      <c r="B406" s="182"/>
      <c r="C406" s="80"/>
      <c r="D406" s="80"/>
      <c r="E406" s="80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2.0" customHeight="1">
      <c r="A407" s="181"/>
      <c r="B407" s="182"/>
      <c r="C407" s="80"/>
      <c r="D407" s="80"/>
      <c r="E407" s="80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2.0" customHeight="1">
      <c r="A408" s="181"/>
      <c r="B408" s="182"/>
      <c r="C408" s="80"/>
      <c r="D408" s="80"/>
      <c r="E408" s="80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2.0" customHeight="1">
      <c r="A409" s="181"/>
      <c r="B409" s="182"/>
      <c r="C409" s="80"/>
      <c r="D409" s="80"/>
      <c r="E409" s="80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2.0" customHeight="1">
      <c r="A410" s="181"/>
      <c r="B410" s="182"/>
      <c r="C410" s="80"/>
      <c r="D410" s="80"/>
      <c r="E410" s="80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2.0" customHeight="1">
      <c r="A411" s="181"/>
      <c r="B411" s="182"/>
      <c r="C411" s="80"/>
      <c r="D411" s="80"/>
      <c r="E411" s="80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2.0" customHeight="1">
      <c r="A412" s="181"/>
      <c r="B412" s="182"/>
      <c r="C412" s="80"/>
      <c r="D412" s="80"/>
      <c r="E412" s="80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2.0" customHeight="1">
      <c r="A413" s="181"/>
      <c r="B413" s="182"/>
      <c r="C413" s="80"/>
      <c r="D413" s="80"/>
      <c r="E413" s="80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2.0" customHeight="1">
      <c r="A414" s="181"/>
      <c r="B414" s="182"/>
      <c r="C414" s="80"/>
      <c r="D414" s="80"/>
      <c r="E414" s="80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2.0" customHeight="1">
      <c r="A415" s="181"/>
      <c r="B415" s="182"/>
      <c r="C415" s="80"/>
      <c r="D415" s="80"/>
      <c r="E415" s="80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2.0" customHeight="1">
      <c r="A416" s="181"/>
      <c r="B416" s="182"/>
      <c r="C416" s="80"/>
      <c r="D416" s="80"/>
      <c r="E416" s="80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2.0" customHeight="1">
      <c r="A417" s="181"/>
      <c r="B417" s="182"/>
      <c r="C417" s="80"/>
      <c r="D417" s="80"/>
      <c r="E417" s="80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2.0" customHeight="1">
      <c r="A418" s="181"/>
      <c r="B418" s="182"/>
      <c r="C418" s="80"/>
      <c r="D418" s="80"/>
      <c r="E418" s="80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2.0" customHeight="1">
      <c r="A419" s="181"/>
      <c r="B419" s="182"/>
      <c r="C419" s="80"/>
      <c r="D419" s="80"/>
      <c r="E419" s="80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2.0" customHeight="1">
      <c r="A420" s="181"/>
      <c r="B420" s="182"/>
      <c r="C420" s="80"/>
      <c r="D420" s="80"/>
      <c r="E420" s="80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2.0" customHeight="1">
      <c r="A421" s="181"/>
      <c r="B421" s="182"/>
      <c r="C421" s="80"/>
      <c r="D421" s="80"/>
      <c r="E421" s="80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2.0" customHeight="1">
      <c r="A422" s="181"/>
      <c r="B422" s="182"/>
      <c r="C422" s="80"/>
      <c r="D422" s="80"/>
      <c r="E422" s="80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2.0" customHeight="1">
      <c r="A423" s="181"/>
      <c r="B423" s="182"/>
      <c r="C423" s="80"/>
      <c r="D423" s="80"/>
      <c r="E423" s="80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2.0" customHeight="1">
      <c r="A424" s="181"/>
      <c r="B424" s="182"/>
      <c r="C424" s="80"/>
      <c r="D424" s="80"/>
      <c r="E424" s="80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2.0" customHeight="1">
      <c r="A425" s="181"/>
      <c r="B425" s="182"/>
      <c r="C425" s="80"/>
      <c r="D425" s="80"/>
      <c r="E425" s="80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2.0" customHeight="1">
      <c r="A426" s="181"/>
      <c r="B426" s="182"/>
      <c r="C426" s="80"/>
      <c r="D426" s="80"/>
      <c r="E426" s="80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2.0" customHeight="1">
      <c r="A427" s="181"/>
      <c r="B427" s="182"/>
      <c r="C427" s="80"/>
      <c r="D427" s="80"/>
      <c r="E427" s="80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2.0" customHeight="1">
      <c r="A428" s="181"/>
      <c r="B428" s="182"/>
      <c r="C428" s="80"/>
      <c r="D428" s="80"/>
      <c r="E428" s="80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2.0" customHeight="1">
      <c r="A429" s="181"/>
      <c r="B429" s="182"/>
      <c r="C429" s="80"/>
      <c r="D429" s="80"/>
      <c r="E429" s="80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2.0" customHeight="1">
      <c r="A430" s="181"/>
      <c r="B430" s="182"/>
      <c r="C430" s="80"/>
      <c r="D430" s="80"/>
      <c r="E430" s="80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2.0" customHeight="1">
      <c r="A431" s="181"/>
      <c r="B431" s="182"/>
      <c r="C431" s="80"/>
      <c r="D431" s="80"/>
      <c r="E431" s="80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2.0" customHeight="1">
      <c r="A432" s="181"/>
      <c r="B432" s="182"/>
      <c r="C432" s="80"/>
      <c r="D432" s="80"/>
      <c r="E432" s="80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2.0" customHeight="1">
      <c r="A433" s="181"/>
      <c r="B433" s="182"/>
      <c r="C433" s="80"/>
      <c r="D433" s="80"/>
      <c r="E433" s="80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2.0" customHeight="1">
      <c r="A434" s="181"/>
      <c r="B434" s="182"/>
      <c r="C434" s="80"/>
      <c r="D434" s="80"/>
      <c r="E434" s="80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2.0" customHeight="1">
      <c r="A435" s="181"/>
      <c r="B435" s="182"/>
      <c r="C435" s="80"/>
      <c r="D435" s="80"/>
      <c r="E435" s="80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2.0" customHeight="1">
      <c r="A436" s="181"/>
      <c r="B436" s="182"/>
      <c r="C436" s="80"/>
      <c r="D436" s="80"/>
      <c r="E436" s="80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2.0" customHeight="1">
      <c r="A437" s="181"/>
      <c r="B437" s="182"/>
      <c r="C437" s="80"/>
      <c r="D437" s="80"/>
      <c r="E437" s="80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2.0" customHeight="1">
      <c r="A438" s="181"/>
      <c r="B438" s="182"/>
      <c r="C438" s="80"/>
      <c r="D438" s="80"/>
      <c r="E438" s="80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2.0" customHeight="1">
      <c r="A439" s="181"/>
      <c r="B439" s="182"/>
      <c r="C439" s="80"/>
      <c r="D439" s="80"/>
      <c r="E439" s="80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2.0" customHeight="1">
      <c r="A440" s="181"/>
      <c r="B440" s="182"/>
      <c r="C440" s="80"/>
      <c r="D440" s="80"/>
      <c r="E440" s="80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2.0" customHeight="1">
      <c r="A441" s="181"/>
      <c r="B441" s="182"/>
      <c r="C441" s="80"/>
      <c r="D441" s="80"/>
      <c r="E441" s="80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2.0" customHeight="1">
      <c r="A442" s="181"/>
      <c r="B442" s="182"/>
      <c r="C442" s="80"/>
      <c r="D442" s="80"/>
      <c r="E442" s="80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2.0" customHeight="1">
      <c r="A443" s="181"/>
      <c r="B443" s="182"/>
      <c r="C443" s="80"/>
      <c r="D443" s="80"/>
      <c r="E443" s="80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2.0" customHeight="1">
      <c r="A444" s="181"/>
      <c r="B444" s="182"/>
      <c r="C444" s="80"/>
      <c r="D444" s="80"/>
      <c r="E444" s="80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2.0" customHeight="1">
      <c r="A445" s="181"/>
      <c r="B445" s="182"/>
      <c r="C445" s="80"/>
      <c r="D445" s="80"/>
      <c r="E445" s="80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2.0" customHeight="1">
      <c r="A446" s="181"/>
      <c r="B446" s="182"/>
      <c r="C446" s="80"/>
      <c r="D446" s="80"/>
      <c r="E446" s="80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2.0" customHeight="1">
      <c r="A447" s="181"/>
      <c r="B447" s="182"/>
      <c r="C447" s="80"/>
      <c r="D447" s="80"/>
      <c r="E447" s="80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2.0" customHeight="1">
      <c r="A448" s="181"/>
      <c r="B448" s="182"/>
      <c r="C448" s="80"/>
      <c r="D448" s="80"/>
      <c r="E448" s="80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2.0" customHeight="1">
      <c r="A449" s="181"/>
      <c r="B449" s="182"/>
      <c r="C449" s="80"/>
      <c r="D449" s="80"/>
      <c r="E449" s="80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2.0" customHeight="1">
      <c r="A450" s="181"/>
      <c r="B450" s="182"/>
      <c r="C450" s="80"/>
      <c r="D450" s="80"/>
      <c r="E450" s="80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2.0" customHeight="1">
      <c r="A451" s="181"/>
      <c r="B451" s="182"/>
      <c r="C451" s="80"/>
      <c r="D451" s="80"/>
      <c r="E451" s="80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2.0" customHeight="1">
      <c r="A452" s="181"/>
      <c r="B452" s="182"/>
      <c r="C452" s="80"/>
      <c r="D452" s="80"/>
      <c r="E452" s="80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2.0" customHeight="1">
      <c r="A453" s="181"/>
      <c r="B453" s="182"/>
      <c r="C453" s="80"/>
      <c r="D453" s="80"/>
      <c r="E453" s="80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2.0" customHeight="1">
      <c r="A454" s="181"/>
      <c r="B454" s="182"/>
      <c r="C454" s="80"/>
      <c r="D454" s="80"/>
      <c r="E454" s="80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2.0" customHeight="1">
      <c r="A455" s="181"/>
      <c r="B455" s="182"/>
      <c r="C455" s="80"/>
      <c r="D455" s="80"/>
      <c r="E455" s="80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2.0" customHeight="1">
      <c r="A456" s="181"/>
      <c r="B456" s="182"/>
      <c r="C456" s="80"/>
      <c r="D456" s="80"/>
      <c r="E456" s="80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2.0" customHeight="1">
      <c r="A457" s="181"/>
      <c r="B457" s="182"/>
      <c r="C457" s="80"/>
      <c r="D457" s="80"/>
      <c r="E457" s="80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2.0" customHeight="1">
      <c r="A458" s="181"/>
      <c r="B458" s="182"/>
      <c r="C458" s="80"/>
      <c r="D458" s="80"/>
      <c r="E458" s="80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2.0" customHeight="1">
      <c r="A459" s="181"/>
      <c r="B459" s="182"/>
      <c r="C459" s="80"/>
      <c r="D459" s="80"/>
      <c r="E459" s="80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2.0" customHeight="1">
      <c r="A460" s="181"/>
      <c r="B460" s="182"/>
      <c r="C460" s="80"/>
      <c r="D460" s="80"/>
      <c r="E460" s="80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2.0" customHeight="1">
      <c r="A461" s="181"/>
      <c r="B461" s="182"/>
      <c r="C461" s="80"/>
      <c r="D461" s="80"/>
      <c r="E461" s="80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2.0" customHeight="1">
      <c r="A462" s="181"/>
      <c r="B462" s="182"/>
      <c r="C462" s="80"/>
      <c r="D462" s="80"/>
      <c r="E462" s="80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2.0" customHeight="1">
      <c r="A463" s="181"/>
      <c r="B463" s="182"/>
      <c r="C463" s="80"/>
      <c r="D463" s="80"/>
      <c r="E463" s="80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2.0" customHeight="1">
      <c r="A464" s="181"/>
      <c r="B464" s="182"/>
      <c r="C464" s="80"/>
      <c r="D464" s="80"/>
      <c r="E464" s="80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2.0" customHeight="1">
      <c r="A465" s="181"/>
      <c r="B465" s="182"/>
      <c r="C465" s="80"/>
      <c r="D465" s="80"/>
      <c r="E465" s="80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2.0" customHeight="1">
      <c r="A466" s="181"/>
      <c r="B466" s="182"/>
      <c r="C466" s="80"/>
      <c r="D466" s="80"/>
      <c r="E466" s="80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2.0" customHeight="1">
      <c r="A467" s="181"/>
      <c r="B467" s="182"/>
      <c r="C467" s="80"/>
      <c r="D467" s="80"/>
      <c r="E467" s="80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2.0" customHeight="1">
      <c r="A468" s="181"/>
      <c r="B468" s="182"/>
      <c r="C468" s="80"/>
      <c r="D468" s="80"/>
      <c r="E468" s="80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2.0" customHeight="1">
      <c r="A469" s="181"/>
      <c r="B469" s="182"/>
      <c r="C469" s="80"/>
      <c r="D469" s="80"/>
      <c r="E469" s="80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2.0" customHeight="1">
      <c r="A470" s="181"/>
      <c r="B470" s="182"/>
      <c r="C470" s="80"/>
      <c r="D470" s="80"/>
      <c r="E470" s="80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2.0" customHeight="1">
      <c r="A471" s="181"/>
      <c r="B471" s="182"/>
      <c r="C471" s="80"/>
      <c r="D471" s="80"/>
      <c r="E471" s="80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2.0" customHeight="1">
      <c r="A472" s="181"/>
      <c r="B472" s="182"/>
      <c r="C472" s="80"/>
      <c r="D472" s="80"/>
      <c r="E472" s="80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2.0" customHeight="1">
      <c r="A473" s="181"/>
      <c r="B473" s="182"/>
      <c r="C473" s="80"/>
      <c r="D473" s="80"/>
      <c r="E473" s="80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2.0" customHeight="1">
      <c r="A474" s="181"/>
      <c r="B474" s="182"/>
      <c r="C474" s="80"/>
      <c r="D474" s="80"/>
      <c r="E474" s="80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2.0" customHeight="1">
      <c r="A475" s="181"/>
      <c r="B475" s="182"/>
      <c r="C475" s="80"/>
      <c r="D475" s="80"/>
      <c r="E475" s="80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2.0" customHeight="1">
      <c r="A476" s="181"/>
      <c r="B476" s="182"/>
      <c r="C476" s="80"/>
      <c r="D476" s="80"/>
      <c r="E476" s="80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2.0" customHeight="1">
      <c r="A477" s="181"/>
      <c r="B477" s="182"/>
      <c r="C477" s="80"/>
      <c r="D477" s="80"/>
      <c r="E477" s="80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2.0" customHeight="1">
      <c r="A478" s="181"/>
      <c r="B478" s="182"/>
      <c r="C478" s="80"/>
      <c r="D478" s="80"/>
      <c r="E478" s="80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2.0" customHeight="1">
      <c r="A479" s="181"/>
      <c r="B479" s="182"/>
      <c r="C479" s="80"/>
      <c r="D479" s="80"/>
      <c r="E479" s="80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2.0" customHeight="1">
      <c r="A480" s="181"/>
      <c r="B480" s="182"/>
      <c r="C480" s="80"/>
      <c r="D480" s="80"/>
      <c r="E480" s="80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2.0" customHeight="1">
      <c r="A481" s="181"/>
      <c r="B481" s="182"/>
      <c r="C481" s="80"/>
      <c r="D481" s="80"/>
      <c r="E481" s="80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2.0" customHeight="1">
      <c r="A482" s="181"/>
      <c r="B482" s="182"/>
      <c r="C482" s="80"/>
      <c r="D482" s="80"/>
      <c r="E482" s="80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2.0" customHeight="1">
      <c r="A483" s="181"/>
      <c r="B483" s="182"/>
      <c r="C483" s="80"/>
      <c r="D483" s="80"/>
      <c r="E483" s="80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2.0" customHeight="1">
      <c r="A484" s="181"/>
      <c r="B484" s="182"/>
      <c r="C484" s="80"/>
      <c r="D484" s="80"/>
      <c r="E484" s="80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2.0" customHeight="1">
      <c r="A485" s="181"/>
      <c r="B485" s="182"/>
      <c r="C485" s="80"/>
      <c r="D485" s="80"/>
      <c r="E485" s="80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2.0" customHeight="1">
      <c r="A486" s="181"/>
      <c r="B486" s="182"/>
      <c r="C486" s="80"/>
      <c r="D486" s="80"/>
      <c r="E486" s="80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2.0" customHeight="1">
      <c r="A487" s="181"/>
      <c r="B487" s="182"/>
      <c r="C487" s="80"/>
      <c r="D487" s="80"/>
      <c r="E487" s="80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2.0" customHeight="1">
      <c r="A488" s="181"/>
      <c r="B488" s="182"/>
      <c r="C488" s="80"/>
      <c r="D488" s="80"/>
      <c r="E488" s="80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2.0" customHeight="1">
      <c r="A489" s="181"/>
      <c r="B489" s="182"/>
      <c r="C489" s="80"/>
      <c r="D489" s="80"/>
      <c r="E489" s="80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2.0" customHeight="1">
      <c r="A490" s="181"/>
      <c r="B490" s="182"/>
      <c r="C490" s="80"/>
      <c r="D490" s="80"/>
      <c r="E490" s="80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2.0" customHeight="1">
      <c r="A491" s="181"/>
      <c r="B491" s="182"/>
      <c r="C491" s="80"/>
      <c r="D491" s="80"/>
      <c r="E491" s="80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2.0" customHeight="1">
      <c r="A492" s="181"/>
      <c r="B492" s="182"/>
      <c r="C492" s="80"/>
      <c r="D492" s="80"/>
      <c r="E492" s="80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2.0" customHeight="1">
      <c r="A493" s="181"/>
      <c r="B493" s="182"/>
      <c r="C493" s="80"/>
      <c r="D493" s="80"/>
      <c r="E493" s="80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2.0" customHeight="1">
      <c r="A494" s="181"/>
      <c r="B494" s="182"/>
      <c r="C494" s="80"/>
      <c r="D494" s="80"/>
      <c r="E494" s="80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2.0" customHeight="1">
      <c r="A495" s="181"/>
      <c r="B495" s="182"/>
      <c r="C495" s="80"/>
      <c r="D495" s="80"/>
      <c r="E495" s="80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2.0" customHeight="1">
      <c r="A496" s="181"/>
      <c r="B496" s="182"/>
      <c r="C496" s="80"/>
      <c r="D496" s="80"/>
      <c r="E496" s="80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2.0" customHeight="1">
      <c r="A497" s="181"/>
      <c r="B497" s="182"/>
      <c r="C497" s="80"/>
      <c r="D497" s="80"/>
      <c r="E497" s="80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2.0" customHeight="1">
      <c r="A498" s="181"/>
      <c r="B498" s="182"/>
      <c r="C498" s="80"/>
      <c r="D498" s="80"/>
      <c r="E498" s="80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2.0" customHeight="1">
      <c r="A499" s="181"/>
      <c r="B499" s="182"/>
      <c r="C499" s="80"/>
      <c r="D499" s="80"/>
      <c r="E499" s="80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2.0" customHeight="1">
      <c r="A500" s="181"/>
      <c r="B500" s="182"/>
      <c r="C500" s="80"/>
      <c r="D500" s="80"/>
      <c r="E500" s="80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2.0" customHeight="1">
      <c r="A501" s="181"/>
      <c r="B501" s="182"/>
      <c r="C501" s="80"/>
      <c r="D501" s="80"/>
      <c r="E501" s="80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2.0" customHeight="1">
      <c r="A502" s="181"/>
      <c r="B502" s="182"/>
      <c r="C502" s="80"/>
      <c r="D502" s="80"/>
      <c r="E502" s="80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2.0" customHeight="1">
      <c r="A503" s="181"/>
      <c r="B503" s="182"/>
      <c r="C503" s="80"/>
      <c r="D503" s="80"/>
      <c r="E503" s="80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2.0" customHeight="1">
      <c r="A504" s="181"/>
      <c r="B504" s="182"/>
      <c r="C504" s="80"/>
      <c r="D504" s="80"/>
      <c r="E504" s="80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2.0" customHeight="1">
      <c r="A505" s="181"/>
      <c r="B505" s="182"/>
      <c r="C505" s="80"/>
      <c r="D505" s="80"/>
      <c r="E505" s="80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2.0" customHeight="1">
      <c r="A506" s="181"/>
      <c r="B506" s="182"/>
      <c r="C506" s="80"/>
      <c r="D506" s="80"/>
      <c r="E506" s="80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2.0" customHeight="1">
      <c r="A507" s="181"/>
      <c r="B507" s="182"/>
      <c r="C507" s="80"/>
      <c r="D507" s="80"/>
      <c r="E507" s="80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2.0" customHeight="1">
      <c r="A508" s="181"/>
      <c r="B508" s="182"/>
      <c r="C508" s="80"/>
      <c r="D508" s="80"/>
      <c r="E508" s="80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2.0" customHeight="1">
      <c r="A509" s="181"/>
      <c r="B509" s="182"/>
      <c r="C509" s="80"/>
      <c r="D509" s="80"/>
      <c r="E509" s="80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2.0" customHeight="1">
      <c r="A510" s="181"/>
      <c r="B510" s="182"/>
      <c r="C510" s="80"/>
      <c r="D510" s="80"/>
      <c r="E510" s="80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2.0" customHeight="1">
      <c r="A511" s="181"/>
      <c r="B511" s="182"/>
      <c r="C511" s="80"/>
      <c r="D511" s="80"/>
      <c r="E511" s="80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2.0" customHeight="1">
      <c r="A512" s="181"/>
      <c r="B512" s="182"/>
      <c r="C512" s="80"/>
      <c r="D512" s="80"/>
      <c r="E512" s="80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2.0" customHeight="1">
      <c r="A513" s="181"/>
      <c r="B513" s="182"/>
      <c r="C513" s="80"/>
      <c r="D513" s="80"/>
      <c r="E513" s="80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2.0" customHeight="1">
      <c r="A514" s="181"/>
      <c r="B514" s="182"/>
      <c r="C514" s="80"/>
      <c r="D514" s="80"/>
      <c r="E514" s="80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2.0" customHeight="1">
      <c r="A515" s="181"/>
      <c r="B515" s="182"/>
      <c r="C515" s="80"/>
      <c r="D515" s="80"/>
      <c r="E515" s="80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2.0" customHeight="1">
      <c r="A516" s="181"/>
      <c r="B516" s="182"/>
      <c r="C516" s="80"/>
      <c r="D516" s="80"/>
      <c r="E516" s="80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2.0" customHeight="1">
      <c r="A517" s="181"/>
      <c r="B517" s="182"/>
      <c r="C517" s="80"/>
      <c r="D517" s="80"/>
      <c r="E517" s="80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2.0" customHeight="1">
      <c r="A518" s="181"/>
      <c r="B518" s="182"/>
      <c r="C518" s="80"/>
      <c r="D518" s="80"/>
      <c r="E518" s="80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2.0" customHeight="1">
      <c r="A519" s="181"/>
      <c r="B519" s="182"/>
      <c r="C519" s="80"/>
      <c r="D519" s="80"/>
      <c r="E519" s="80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2.0" customHeight="1">
      <c r="A520" s="181"/>
      <c r="B520" s="182"/>
      <c r="C520" s="80"/>
      <c r="D520" s="80"/>
      <c r="E520" s="80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2.0" customHeight="1">
      <c r="A521" s="181"/>
      <c r="B521" s="182"/>
      <c r="C521" s="80"/>
      <c r="D521" s="80"/>
      <c r="E521" s="80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2.0" customHeight="1">
      <c r="A522" s="181"/>
      <c r="B522" s="182"/>
      <c r="C522" s="80"/>
      <c r="D522" s="80"/>
      <c r="E522" s="80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2.0" customHeight="1">
      <c r="A523" s="181"/>
      <c r="B523" s="182"/>
      <c r="C523" s="80"/>
      <c r="D523" s="80"/>
      <c r="E523" s="80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2.0" customHeight="1">
      <c r="A524" s="181"/>
      <c r="B524" s="182"/>
      <c r="C524" s="80"/>
      <c r="D524" s="80"/>
      <c r="E524" s="80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2.0" customHeight="1">
      <c r="A525" s="181"/>
      <c r="B525" s="182"/>
      <c r="C525" s="80"/>
      <c r="D525" s="80"/>
      <c r="E525" s="80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2.0" customHeight="1">
      <c r="A526" s="181"/>
      <c r="B526" s="182"/>
      <c r="C526" s="80"/>
      <c r="D526" s="80"/>
      <c r="E526" s="80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2.0" customHeight="1">
      <c r="A527" s="181"/>
      <c r="B527" s="182"/>
      <c r="C527" s="80"/>
      <c r="D527" s="80"/>
      <c r="E527" s="80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2.0" customHeight="1">
      <c r="A528" s="181"/>
      <c r="B528" s="182"/>
      <c r="C528" s="80"/>
      <c r="D528" s="80"/>
      <c r="E528" s="80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2.0" customHeight="1">
      <c r="A529" s="181"/>
      <c r="B529" s="182"/>
      <c r="C529" s="80"/>
      <c r="D529" s="80"/>
      <c r="E529" s="80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2.0" customHeight="1">
      <c r="A530" s="181"/>
      <c r="B530" s="182"/>
      <c r="C530" s="80"/>
      <c r="D530" s="80"/>
      <c r="E530" s="80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2.0" customHeight="1">
      <c r="A531" s="181"/>
      <c r="B531" s="182"/>
      <c r="C531" s="80"/>
      <c r="D531" s="80"/>
      <c r="E531" s="80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2.0" customHeight="1">
      <c r="A532" s="181"/>
      <c r="B532" s="182"/>
      <c r="C532" s="80"/>
      <c r="D532" s="80"/>
      <c r="E532" s="80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2.0" customHeight="1">
      <c r="A533" s="181"/>
      <c r="B533" s="182"/>
      <c r="C533" s="80"/>
      <c r="D533" s="80"/>
      <c r="E533" s="80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2.0" customHeight="1">
      <c r="A534" s="181"/>
      <c r="B534" s="182"/>
      <c r="C534" s="80"/>
      <c r="D534" s="80"/>
      <c r="E534" s="80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2.0" customHeight="1">
      <c r="A535" s="181"/>
      <c r="B535" s="182"/>
      <c r="C535" s="80"/>
      <c r="D535" s="80"/>
      <c r="E535" s="80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2.0" customHeight="1">
      <c r="A536" s="181"/>
      <c r="B536" s="182"/>
      <c r="C536" s="80"/>
      <c r="D536" s="80"/>
      <c r="E536" s="80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2.0" customHeight="1">
      <c r="A537" s="181"/>
      <c r="B537" s="182"/>
      <c r="C537" s="80"/>
      <c r="D537" s="80"/>
      <c r="E537" s="80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2.0" customHeight="1">
      <c r="A538" s="181"/>
      <c r="B538" s="182"/>
      <c r="C538" s="80"/>
      <c r="D538" s="80"/>
      <c r="E538" s="80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2.0" customHeight="1">
      <c r="A539" s="181"/>
      <c r="B539" s="182"/>
      <c r="C539" s="80"/>
      <c r="D539" s="80"/>
      <c r="E539" s="80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2.0" customHeight="1">
      <c r="A540" s="181"/>
      <c r="B540" s="182"/>
      <c r="C540" s="80"/>
      <c r="D540" s="80"/>
      <c r="E540" s="80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2.0" customHeight="1">
      <c r="A541" s="181"/>
      <c r="B541" s="182"/>
      <c r="C541" s="80"/>
      <c r="D541" s="80"/>
      <c r="E541" s="80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2.0" customHeight="1">
      <c r="A542" s="181"/>
      <c r="B542" s="182"/>
      <c r="C542" s="80"/>
      <c r="D542" s="80"/>
      <c r="E542" s="80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2.0" customHeight="1">
      <c r="A543" s="181"/>
      <c r="B543" s="182"/>
      <c r="C543" s="80"/>
      <c r="D543" s="80"/>
      <c r="E543" s="80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2.0" customHeight="1">
      <c r="A544" s="181"/>
      <c r="B544" s="182"/>
      <c r="C544" s="80"/>
      <c r="D544" s="80"/>
      <c r="E544" s="80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2.0" customHeight="1">
      <c r="A545" s="181"/>
      <c r="B545" s="182"/>
      <c r="C545" s="80"/>
      <c r="D545" s="80"/>
      <c r="E545" s="80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2.0" customHeight="1">
      <c r="A546" s="181"/>
      <c r="B546" s="182"/>
      <c r="C546" s="80"/>
      <c r="D546" s="80"/>
      <c r="E546" s="80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2.0" customHeight="1">
      <c r="A547" s="181"/>
      <c r="B547" s="182"/>
      <c r="C547" s="80"/>
      <c r="D547" s="80"/>
      <c r="E547" s="80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2.0" customHeight="1">
      <c r="A548" s="181"/>
      <c r="B548" s="182"/>
      <c r="C548" s="80"/>
      <c r="D548" s="80"/>
      <c r="E548" s="80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2.0" customHeight="1">
      <c r="A549" s="181"/>
      <c r="B549" s="182"/>
      <c r="C549" s="80"/>
      <c r="D549" s="80"/>
      <c r="E549" s="80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2.0" customHeight="1">
      <c r="A550" s="181"/>
      <c r="B550" s="182"/>
      <c r="C550" s="80"/>
      <c r="D550" s="80"/>
      <c r="E550" s="80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2.0" customHeight="1">
      <c r="A551" s="181"/>
      <c r="B551" s="182"/>
      <c r="C551" s="80"/>
      <c r="D551" s="80"/>
      <c r="E551" s="80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2.0" customHeight="1">
      <c r="A552" s="181"/>
      <c r="B552" s="182"/>
      <c r="C552" s="80"/>
      <c r="D552" s="80"/>
      <c r="E552" s="80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2.0" customHeight="1">
      <c r="A553" s="181"/>
      <c r="B553" s="182"/>
      <c r="C553" s="80"/>
      <c r="D553" s="80"/>
      <c r="E553" s="80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2.0" customHeight="1">
      <c r="A554" s="181"/>
      <c r="B554" s="182"/>
      <c r="C554" s="80"/>
      <c r="D554" s="80"/>
      <c r="E554" s="80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2.0" customHeight="1">
      <c r="A555" s="181"/>
      <c r="B555" s="182"/>
      <c r="C555" s="80"/>
      <c r="D555" s="80"/>
      <c r="E555" s="80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2.0" customHeight="1">
      <c r="A556" s="181"/>
      <c r="B556" s="182"/>
      <c r="C556" s="80"/>
      <c r="D556" s="80"/>
      <c r="E556" s="80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2.0" customHeight="1">
      <c r="A557" s="181"/>
      <c r="B557" s="182"/>
      <c r="C557" s="80"/>
      <c r="D557" s="80"/>
      <c r="E557" s="80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2.0" customHeight="1">
      <c r="A558" s="181"/>
      <c r="B558" s="182"/>
      <c r="C558" s="80"/>
      <c r="D558" s="80"/>
      <c r="E558" s="80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2.0" customHeight="1">
      <c r="A559" s="181"/>
      <c r="B559" s="182"/>
      <c r="C559" s="80"/>
      <c r="D559" s="80"/>
      <c r="E559" s="80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2.0" customHeight="1">
      <c r="A560" s="181"/>
      <c r="B560" s="182"/>
      <c r="C560" s="80"/>
      <c r="D560" s="80"/>
      <c r="E560" s="80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2.0" customHeight="1">
      <c r="A561" s="181"/>
      <c r="B561" s="182"/>
      <c r="C561" s="80"/>
      <c r="D561" s="80"/>
      <c r="E561" s="80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2.0" customHeight="1">
      <c r="A562" s="181"/>
      <c r="B562" s="182"/>
      <c r="C562" s="80"/>
      <c r="D562" s="80"/>
      <c r="E562" s="80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2.0" customHeight="1">
      <c r="A563" s="181"/>
      <c r="B563" s="182"/>
      <c r="C563" s="80"/>
      <c r="D563" s="80"/>
      <c r="E563" s="80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2.0" customHeight="1">
      <c r="A564" s="181"/>
      <c r="B564" s="182"/>
      <c r="C564" s="80"/>
      <c r="D564" s="80"/>
      <c r="E564" s="80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2.0" customHeight="1">
      <c r="A565" s="181"/>
      <c r="B565" s="182"/>
      <c r="C565" s="80"/>
      <c r="D565" s="80"/>
      <c r="E565" s="80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2.0" customHeight="1">
      <c r="A566" s="181"/>
      <c r="B566" s="182"/>
      <c r="C566" s="80"/>
      <c r="D566" s="80"/>
      <c r="E566" s="80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2.0" customHeight="1">
      <c r="A567" s="181"/>
      <c r="B567" s="182"/>
      <c r="C567" s="80"/>
      <c r="D567" s="80"/>
      <c r="E567" s="80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2.0" customHeight="1">
      <c r="A568" s="181"/>
      <c r="B568" s="182"/>
      <c r="C568" s="80"/>
      <c r="D568" s="80"/>
      <c r="E568" s="80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2.0" customHeight="1">
      <c r="A569" s="181"/>
      <c r="B569" s="182"/>
      <c r="C569" s="80"/>
      <c r="D569" s="80"/>
      <c r="E569" s="80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2.0" customHeight="1">
      <c r="A570" s="181"/>
      <c r="B570" s="182"/>
      <c r="C570" s="80"/>
      <c r="D570" s="80"/>
      <c r="E570" s="80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2.0" customHeight="1">
      <c r="A571" s="181"/>
      <c r="B571" s="182"/>
      <c r="C571" s="80"/>
      <c r="D571" s="80"/>
      <c r="E571" s="80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2.0" customHeight="1">
      <c r="A572" s="181"/>
      <c r="B572" s="182"/>
      <c r="C572" s="80"/>
      <c r="D572" s="80"/>
      <c r="E572" s="80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2.0" customHeight="1">
      <c r="A573" s="181"/>
      <c r="B573" s="182"/>
      <c r="C573" s="80"/>
      <c r="D573" s="80"/>
      <c r="E573" s="80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2.0" customHeight="1">
      <c r="A574" s="181"/>
      <c r="B574" s="182"/>
      <c r="C574" s="80"/>
      <c r="D574" s="80"/>
      <c r="E574" s="80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2.0" customHeight="1">
      <c r="A575" s="181"/>
      <c r="B575" s="182"/>
      <c r="C575" s="80"/>
      <c r="D575" s="80"/>
      <c r="E575" s="80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2.0" customHeight="1">
      <c r="A576" s="181"/>
      <c r="B576" s="182"/>
      <c r="C576" s="80"/>
      <c r="D576" s="80"/>
      <c r="E576" s="80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2.0" customHeight="1">
      <c r="A577" s="181"/>
      <c r="B577" s="182"/>
      <c r="C577" s="80"/>
      <c r="D577" s="80"/>
      <c r="E577" s="80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2.0" customHeight="1">
      <c r="A578" s="181"/>
      <c r="B578" s="182"/>
      <c r="C578" s="80"/>
      <c r="D578" s="80"/>
      <c r="E578" s="80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2.0" customHeight="1">
      <c r="A579" s="181"/>
      <c r="B579" s="182"/>
      <c r="C579" s="80"/>
      <c r="D579" s="80"/>
      <c r="E579" s="80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2.0" customHeight="1">
      <c r="A580" s="181"/>
      <c r="B580" s="182"/>
      <c r="C580" s="80"/>
      <c r="D580" s="80"/>
      <c r="E580" s="80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2.0" customHeight="1">
      <c r="A581" s="181"/>
      <c r="B581" s="182"/>
      <c r="C581" s="80"/>
      <c r="D581" s="80"/>
      <c r="E581" s="80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2.0" customHeight="1">
      <c r="A582" s="181"/>
      <c r="B582" s="182"/>
      <c r="C582" s="80"/>
      <c r="D582" s="80"/>
      <c r="E582" s="80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2.0" customHeight="1">
      <c r="A583" s="181"/>
      <c r="B583" s="182"/>
      <c r="C583" s="80"/>
      <c r="D583" s="80"/>
      <c r="E583" s="80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2.0" customHeight="1">
      <c r="A584" s="181"/>
      <c r="B584" s="182"/>
      <c r="C584" s="80"/>
      <c r="D584" s="80"/>
      <c r="E584" s="80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2.0" customHeight="1">
      <c r="A585" s="181"/>
      <c r="B585" s="182"/>
      <c r="C585" s="80"/>
      <c r="D585" s="80"/>
      <c r="E585" s="80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2.0" customHeight="1">
      <c r="A586" s="181"/>
      <c r="B586" s="182"/>
      <c r="C586" s="80"/>
      <c r="D586" s="80"/>
      <c r="E586" s="80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2.0" customHeight="1">
      <c r="A587" s="181"/>
      <c r="B587" s="182"/>
      <c r="C587" s="80"/>
      <c r="D587" s="80"/>
      <c r="E587" s="80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2.0" customHeight="1">
      <c r="A588" s="181"/>
      <c r="B588" s="182"/>
      <c r="C588" s="80"/>
      <c r="D588" s="80"/>
      <c r="E588" s="80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2.0" customHeight="1">
      <c r="A589" s="181"/>
      <c r="B589" s="182"/>
      <c r="C589" s="80"/>
      <c r="D589" s="80"/>
      <c r="E589" s="80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2.0" customHeight="1">
      <c r="A590" s="181"/>
      <c r="B590" s="182"/>
      <c r="C590" s="80"/>
      <c r="D590" s="80"/>
      <c r="E590" s="80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2.0" customHeight="1">
      <c r="A591" s="181"/>
      <c r="B591" s="182"/>
      <c r="C591" s="80"/>
      <c r="D591" s="80"/>
      <c r="E591" s="80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2.0" customHeight="1">
      <c r="A592" s="181"/>
      <c r="B592" s="182"/>
      <c r="C592" s="80"/>
      <c r="D592" s="80"/>
      <c r="E592" s="80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2.0" customHeight="1">
      <c r="A593" s="181"/>
      <c r="B593" s="182"/>
      <c r="C593" s="80"/>
      <c r="D593" s="80"/>
      <c r="E593" s="80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2.0" customHeight="1">
      <c r="A594" s="181"/>
      <c r="B594" s="182"/>
      <c r="C594" s="80"/>
      <c r="D594" s="80"/>
      <c r="E594" s="80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2.0" customHeight="1">
      <c r="A595" s="181"/>
      <c r="B595" s="182"/>
      <c r="C595" s="80"/>
      <c r="D595" s="80"/>
      <c r="E595" s="80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2.0" customHeight="1">
      <c r="A596" s="181"/>
      <c r="B596" s="182"/>
      <c r="C596" s="80"/>
      <c r="D596" s="80"/>
      <c r="E596" s="80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2.0" customHeight="1">
      <c r="A597" s="181"/>
      <c r="B597" s="182"/>
      <c r="C597" s="80"/>
      <c r="D597" s="80"/>
      <c r="E597" s="80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2.0" customHeight="1">
      <c r="A598" s="181"/>
      <c r="B598" s="182"/>
      <c r="C598" s="80"/>
      <c r="D598" s="80"/>
      <c r="E598" s="80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2.0" customHeight="1">
      <c r="A599" s="181"/>
      <c r="B599" s="182"/>
      <c r="C599" s="80"/>
      <c r="D599" s="80"/>
      <c r="E599" s="80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2.0" customHeight="1">
      <c r="A600" s="181"/>
      <c r="B600" s="182"/>
      <c r="C600" s="80"/>
      <c r="D600" s="80"/>
      <c r="E600" s="80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2.0" customHeight="1">
      <c r="A601" s="181"/>
      <c r="B601" s="182"/>
      <c r="C601" s="80"/>
      <c r="D601" s="80"/>
      <c r="E601" s="80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2.0" customHeight="1">
      <c r="A602" s="181"/>
      <c r="B602" s="182"/>
      <c r="C602" s="80"/>
      <c r="D602" s="80"/>
      <c r="E602" s="80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2.0" customHeight="1">
      <c r="A603" s="181"/>
      <c r="B603" s="182"/>
      <c r="C603" s="80"/>
      <c r="D603" s="80"/>
      <c r="E603" s="80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2.0" customHeight="1">
      <c r="A604" s="181"/>
      <c r="B604" s="182"/>
      <c r="C604" s="80"/>
      <c r="D604" s="80"/>
      <c r="E604" s="80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2.0" customHeight="1">
      <c r="A605" s="181"/>
      <c r="B605" s="182"/>
      <c r="C605" s="80"/>
      <c r="D605" s="80"/>
      <c r="E605" s="80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2.0" customHeight="1">
      <c r="A606" s="181"/>
      <c r="B606" s="182"/>
      <c r="C606" s="80"/>
      <c r="D606" s="80"/>
      <c r="E606" s="80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2.0" customHeight="1">
      <c r="A607" s="181"/>
      <c r="B607" s="182"/>
      <c r="C607" s="80"/>
      <c r="D607" s="80"/>
      <c r="E607" s="80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2.0" customHeight="1">
      <c r="A608" s="181"/>
      <c r="B608" s="182"/>
      <c r="C608" s="80"/>
      <c r="D608" s="80"/>
      <c r="E608" s="80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2.0" customHeight="1">
      <c r="A609" s="181"/>
      <c r="B609" s="182"/>
      <c r="C609" s="80"/>
      <c r="D609" s="80"/>
      <c r="E609" s="80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2.0" customHeight="1">
      <c r="A610" s="181"/>
      <c r="B610" s="182"/>
      <c r="C610" s="80"/>
      <c r="D610" s="80"/>
      <c r="E610" s="80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2.0" customHeight="1">
      <c r="A611" s="181"/>
      <c r="B611" s="182"/>
      <c r="C611" s="80"/>
      <c r="D611" s="80"/>
      <c r="E611" s="80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2.0" customHeight="1">
      <c r="A612" s="181"/>
      <c r="B612" s="182"/>
      <c r="C612" s="80"/>
      <c r="D612" s="80"/>
      <c r="E612" s="80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2.0" customHeight="1">
      <c r="A613" s="181"/>
      <c r="B613" s="182"/>
      <c r="C613" s="80"/>
      <c r="D613" s="80"/>
      <c r="E613" s="80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2.0" customHeight="1">
      <c r="A614" s="181"/>
      <c r="B614" s="182"/>
      <c r="C614" s="80"/>
      <c r="D614" s="80"/>
      <c r="E614" s="80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2.0" customHeight="1">
      <c r="A615" s="181"/>
      <c r="B615" s="182"/>
      <c r="C615" s="80"/>
      <c r="D615" s="80"/>
      <c r="E615" s="80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2.0" customHeight="1">
      <c r="A616" s="181"/>
      <c r="B616" s="182"/>
      <c r="C616" s="80"/>
      <c r="D616" s="80"/>
      <c r="E616" s="80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2.0" customHeight="1">
      <c r="A617" s="181"/>
      <c r="B617" s="182"/>
      <c r="C617" s="80"/>
      <c r="D617" s="80"/>
      <c r="E617" s="80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2.0" customHeight="1">
      <c r="A618" s="181"/>
      <c r="B618" s="182"/>
      <c r="C618" s="80"/>
      <c r="D618" s="80"/>
      <c r="E618" s="80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2.0" customHeight="1">
      <c r="A619" s="181"/>
      <c r="B619" s="182"/>
      <c r="C619" s="80"/>
      <c r="D619" s="80"/>
      <c r="E619" s="80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2.0" customHeight="1">
      <c r="A620" s="181"/>
      <c r="B620" s="182"/>
      <c r="C620" s="80"/>
      <c r="D620" s="80"/>
      <c r="E620" s="80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2.0" customHeight="1">
      <c r="A621" s="181"/>
      <c r="B621" s="182"/>
      <c r="C621" s="80"/>
      <c r="D621" s="80"/>
      <c r="E621" s="80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2.0" customHeight="1">
      <c r="A622" s="181"/>
      <c r="B622" s="182"/>
      <c r="C622" s="80"/>
      <c r="D622" s="80"/>
      <c r="E622" s="80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2.0" customHeight="1">
      <c r="A623" s="181"/>
      <c r="B623" s="182"/>
      <c r="C623" s="80"/>
      <c r="D623" s="80"/>
      <c r="E623" s="80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2.0" customHeight="1">
      <c r="A624" s="181"/>
      <c r="B624" s="182"/>
      <c r="C624" s="80"/>
      <c r="D624" s="80"/>
      <c r="E624" s="80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2.0" customHeight="1">
      <c r="A625" s="181"/>
      <c r="B625" s="182"/>
      <c r="C625" s="80"/>
      <c r="D625" s="80"/>
      <c r="E625" s="80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2.0" customHeight="1">
      <c r="A626" s="181"/>
      <c r="B626" s="182"/>
      <c r="C626" s="80"/>
      <c r="D626" s="80"/>
      <c r="E626" s="80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2.0" customHeight="1">
      <c r="A627" s="181"/>
      <c r="B627" s="182"/>
      <c r="C627" s="80"/>
      <c r="D627" s="80"/>
      <c r="E627" s="80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2.0" customHeight="1">
      <c r="A628" s="181"/>
      <c r="B628" s="182"/>
      <c r="C628" s="80"/>
      <c r="D628" s="80"/>
      <c r="E628" s="80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2.0" customHeight="1">
      <c r="A629" s="181"/>
      <c r="B629" s="182"/>
      <c r="C629" s="80"/>
      <c r="D629" s="80"/>
      <c r="E629" s="80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2.0" customHeight="1">
      <c r="A630" s="181"/>
      <c r="B630" s="182"/>
      <c r="C630" s="80"/>
      <c r="D630" s="80"/>
      <c r="E630" s="80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2.0" customHeight="1">
      <c r="A631" s="181"/>
      <c r="B631" s="182"/>
      <c r="C631" s="80"/>
      <c r="D631" s="80"/>
      <c r="E631" s="80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2.0" customHeight="1">
      <c r="A632" s="181"/>
      <c r="B632" s="182"/>
      <c r="C632" s="80"/>
      <c r="D632" s="80"/>
      <c r="E632" s="80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2.0" customHeight="1">
      <c r="A633" s="181"/>
      <c r="B633" s="182"/>
      <c r="C633" s="80"/>
      <c r="D633" s="80"/>
      <c r="E633" s="80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2.0" customHeight="1">
      <c r="A634" s="181"/>
      <c r="B634" s="182"/>
      <c r="C634" s="80"/>
      <c r="D634" s="80"/>
      <c r="E634" s="80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2.0" customHeight="1">
      <c r="A635" s="181"/>
      <c r="B635" s="182"/>
      <c r="C635" s="80"/>
      <c r="D635" s="80"/>
      <c r="E635" s="80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2.0" customHeight="1">
      <c r="A636" s="181"/>
      <c r="B636" s="182"/>
      <c r="C636" s="80"/>
      <c r="D636" s="80"/>
      <c r="E636" s="80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2.0" customHeight="1">
      <c r="A637" s="181"/>
      <c r="B637" s="182"/>
      <c r="C637" s="80"/>
      <c r="D637" s="80"/>
      <c r="E637" s="80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2.0" customHeight="1">
      <c r="A638" s="181"/>
      <c r="B638" s="182"/>
      <c r="C638" s="80"/>
      <c r="D638" s="80"/>
      <c r="E638" s="80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2.0" customHeight="1">
      <c r="A639" s="181"/>
      <c r="B639" s="182"/>
      <c r="C639" s="80"/>
      <c r="D639" s="80"/>
      <c r="E639" s="80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2.0" customHeight="1">
      <c r="A640" s="181"/>
      <c r="B640" s="182"/>
      <c r="C640" s="80"/>
      <c r="D640" s="80"/>
      <c r="E640" s="80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2.0" customHeight="1">
      <c r="A641" s="181"/>
      <c r="B641" s="182"/>
      <c r="C641" s="80"/>
      <c r="D641" s="80"/>
      <c r="E641" s="80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2.0" customHeight="1">
      <c r="A642" s="181"/>
      <c r="B642" s="182"/>
      <c r="C642" s="80"/>
      <c r="D642" s="80"/>
      <c r="E642" s="80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2.0" customHeight="1">
      <c r="A643" s="181"/>
      <c r="B643" s="182"/>
      <c r="C643" s="80"/>
      <c r="D643" s="80"/>
      <c r="E643" s="80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2.0" customHeight="1">
      <c r="A644" s="181"/>
      <c r="B644" s="182"/>
      <c r="C644" s="80"/>
      <c r="D644" s="80"/>
      <c r="E644" s="80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2.0" customHeight="1">
      <c r="A645" s="181"/>
      <c r="B645" s="182"/>
      <c r="C645" s="80"/>
      <c r="D645" s="80"/>
      <c r="E645" s="80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2.0" customHeight="1">
      <c r="A646" s="181"/>
      <c r="B646" s="182"/>
      <c r="C646" s="80"/>
      <c r="D646" s="80"/>
      <c r="E646" s="80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2.0" customHeight="1">
      <c r="A647" s="181"/>
      <c r="B647" s="182"/>
      <c r="C647" s="80"/>
      <c r="D647" s="80"/>
      <c r="E647" s="80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2.0" customHeight="1">
      <c r="A648" s="181"/>
      <c r="B648" s="182"/>
      <c r="C648" s="80"/>
      <c r="D648" s="80"/>
      <c r="E648" s="80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2.0" customHeight="1">
      <c r="A649" s="181"/>
      <c r="B649" s="182"/>
      <c r="C649" s="80"/>
      <c r="D649" s="80"/>
      <c r="E649" s="80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2.0" customHeight="1">
      <c r="A650" s="181"/>
      <c r="B650" s="182"/>
      <c r="C650" s="80"/>
      <c r="D650" s="80"/>
      <c r="E650" s="80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2.0" customHeight="1">
      <c r="A651" s="181"/>
      <c r="B651" s="182"/>
      <c r="C651" s="80"/>
      <c r="D651" s="80"/>
      <c r="E651" s="80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2.0" customHeight="1">
      <c r="A652" s="181"/>
      <c r="B652" s="182"/>
      <c r="C652" s="80"/>
      <c r="D652" s="80"/>
      <c r="E652" s="80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2.0" customHeight="1">
      <c r="A653" s="181"/>
      <c r="B653" s="182"/>
      <c r="C653" s="80"/>
      <c r="D653" s="80"/>
      <c r="E653" s="80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2.0" customHeight="1">
      <c r="A654" s="181"/>
      <c r="B654" s="182"/>
      <c r="C654" s="80"/>
      <c r="D654" s="80"/>
      <c r="E654" s="80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2.0" customHeight="1">
      <c r="A655" s="181"/>
      <c r="B655" s="182"/>
      <c r="C655" s="80"/>
      <c r="D655" s="80"/>
      <c r="E655" s="80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2.0" customHeight="1">
      <c r="A656" s="181"/>
      <c r="B656" s="182"/>
      <c r="C656" s="80"/>
      <c r="D656" s="80"/>
      <c r="E656" s="80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2.0" customHeight="1">
      <c r="A657" s="181"/>
      <c r="B657" s="182"/>
      <c r="C657" s="80"/>
      <c r="D657" s="80"/>
      <c r="E657" s="80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2.0" customHeight="1">
      <c r="A658" s="181"/>
      <c r="B658" s="182"/>
      <c r="C658" s="80"/>
      <c r="D658" s="80"/>
      <c r="E658" s="80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2.0" customHeight="1">
      <c r="A659" s="181"/>
      <c r="B659" s="182"/>
      <c r="C659" s="80"/>
      <c r="D659" s="80"/>
      <c r="E659" s="80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2.0" customHeight="1">
      <c r="A660" s="181"/>
      <c r="B660" s="182"/>
      <c r="C660" s="80"/>
      <c r="D660" s="80"/>
      <c r="E660" s="80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2.0" customHeight="1">
      <c r="A661" s="181"/>
      <c r="B661" s="182"/>
      <c r="C661" s="80"/>
      <c r="D661" s="80"/>
      <c r="E661" s="80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2.0" customHeight="1">
      <c r="A662" s="181"/>
      <c r="B662" s="182"/>
      <c r="C662" s="80"/>
      <c r="D662" s="80"/>
      <c r="E662" s="80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2.0" customHeight="1">
      <c r="A663" s="181"/>
      <c r="B663" s="182"/>
      <c r="C663" s="80"/>
      <c r="D663" s="80"/>
      <c r="E663" s="80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2.0" customHeight="1">
      <c r="A664" s="181"/>
      <c r="B664" s="182"/>
      <c r="C664" s="80"/>
      <c r="D664" s="80"/>
      <c r="E664" s="80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2.0" customHeight="1">
      <c r="A665" s="181"/>
      <c r="B665" s="182"/>
      <c r="C665" s="80"/>
      <c r="D665" s="80"/>
      <c r="E665" s="80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2.0" customHeight="1">
      <c r="A666" s="181"/>
      <c r="B666" s="182"/>
      <c r="C666" s="80"/>
      <c r="D666" s="80"/>
      <c r="E666" s="80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2.0" customHeight="1">
      <c r="A667" s="181"/>
      <c r="B667" s="182"/>
      <c r="C667" s="80"/>
      <c r="D667" s="80"/>
      <c r="E667" s="80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2.0" customHeight="1">
      <c r="A668" s="181"/>
      <c r="B668" s="182"/>
      <c r="C668" s="80"/>
      <c r="D668" s="80"/>
      <c r="E668" s="80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2.0" customHeight="1">
      <c r="A669" s="181"/>
      <c r="B669" s="182"/>
      <c r="C669" s="80"/>
      <c r="D669" s="80"/>
      <c r="E669" s="80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2.0" customHeight="1">
      <c r="A670" s="181"/>
      <c r="B670" s="182"/>
      <c r="C670" s="80"/>
      <c r="D670" s="80"/>
      <c r="E670" s="80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2.0" customHeight="1">
      <c r="A671" s="181"/>
      <c r="B671" s="182"/>
      <c r="C671" s="80"/>
      <c r="D671" s="80"/>
      <c r="E671" s="80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2.0" customHeight="1">
      <c r="A672" s="181"/>
      <c r="B672" s="182"/>
      <c r="C672" s="80"/>
      <c r="D672" s="80"/>
      <c r="E672" s="80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2.0" customHeight="1">
      <c r="A673" s="181"/>
      <c r="B673" s="182"/>
      <c r="C673" s="80"/>
      <c r="D673" s="80"/>
      <c r="E673" s="80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2.0" customHeight="1">
      <c r="A674" s="181"/>
      <c r="B674" s="182"/>
      <c r="C674" s="80"/>
      <c r="D674" s="80"/>
      <c r="E674" s="80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2.0" customHeight="1">
      <c r="A675" s="181"/>
      <c r="B675" s="182"/>
      <c r="C675" s="80"/>
      <c r="D675" s="80"/>
      <c r="E675" s="80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2.0" customHeight="1">
      <c r="A676" s="181"/>
      <c r="B676" s="182"/>
      <c r="C676" s="80"/>
      <c r="D676" s="80"/>
      <c r="E676" s="80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2.0" customHeight="1">
      <c r="A677" s="181"/>
      <c r="B677" s="182"/>
      <c r="C677" s="80"/>
      <c r="D677" s="80"/>
      <c r="E677" s="80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2.0" customHeight="1">
      <c r="A678" s="181"/>
      <c r="B678" s="182"/>
      <c r="C678" s="80"/>
      <c r="D678" s="80"/>
      <c r="E678" s="80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2.0" customHeight="1">
      <c r="A679" s="181"/>
      <c r="B679" s="182"/>
      <c r="C679" s="80"/>
      <c r="D679" s="80"/>
      <c r="E679" s="80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2.0" customHeight="1">
      <c r="A680" s="181"/>
      <c r="B680" s="182"/>
      <c r="C680" s="80"/>
      <c r="D680" s="80"/>
      <c r="E680" s="80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2.0" customHeight="1">
      <c r="A681" s="181"/>
      <c r="B681" s="182"/>
      <c r="C681" s="80"/>
      <c r="D681" s="80"/>
      <c r="E681" s="80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2.0" customHeight="1">
      <c r="A682" s="181"/>
      <c r="B682" s="182"/>
      <c r="C682" s="80"/>
      <c r="D682" s="80"/>
      <c r="E682" s="80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2.0" customHeight="1">
      <c r="A683" s="181"/>
      <c r="B683" s="182"/>
      <c r="C683" s="80"/>
      <c r="D683" s="80"/>
      <c r="E683" s="80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2.0" customHeight="1">
      <c r="A684" s="181"/>
      <c r="B684" s="182"/>
      <c r="C684" s="80"/>
      <c r="D684" s="80"/>
      <c r="E684" s="80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2.0" customHeight="1">
      <c r="A685" s="181"/>
      <c r="B685" s="182"/>
      <c r="C685" s="80"/>
      <c r="D685" s="80"/>
      <c r="E685" s="80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2.0" customHeight="1">
      <c r="A686" s="181"/>
      <c r="B686" s="182"/>
      <c r="C686" s="80"/>
      <c r="D686" s="80"/>
      <c r="E686" s="80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2.0" customHeight="1">
      <c r="A687" s="181"/>
      <c r="B687" s="182"/>
      <c r="C687" s="80"/>
      <c r="D687" s="80"/>
      <c r="E687" s="80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2.0" customHeight="1">
      <c r="A688" s="181"/>
      <c r="B688" s="182"/>
      <c r="C688" s="80"/>
      <c r="D688" s="80"/>
      <c r="E688" s="80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2.0" customHeight="1">
      <c r="A689" s="181"/>
      <c r="B689" s="182"/>
      <c r="C689" s="80"/>
      <c r="D689" s="80"/>
      <c r="E689" s="80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2.0" customHeight="1">
      <c r="A690" s="181"/>
      <c r="B690" s="182"/>
      <c r="C690" s="80"/>
      <c r="D690" s="80"/>
      <c r="E690" s="80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2.0" customHeight="1">
      <c r="A691" s="181"/>
      <c r="B691" s="182"/>
      <c r="C691" s="80"/>
      <c r="D691" s="80"/>
      <c r="E691" s="80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2.0" customHeight="1">
      <c r="A692" s="181"/>
      <c r="B692" s="182"/>
      <c r="C692" s="80"/>
      <c r="D692" s="80"/>
      <c r="E692" s="80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2.0" customHeight="1">
      <c r="A693" s="181"/>
      <c r="B693" s="182"/>
      <c r="C693" s="80"/>
      <c r="D693" s="80"/>
      <c r="E693" s="80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2.0" customHeight="1">
      <c r="A694" s="181"/>
      <c r="B694" s="182"/>
      <c r="C694" s="80"/>
      <c r="D694" s="80"/>
      <c r="E694" s="80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2.0" customHeight="1">
      <c r="A695" s="181"/>
      <c r="B695" s="182"/>
      <c r="C695" s="80"/>
      <c r="D695" s="80"/>
      <c r="E695" s="80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2.0" customHeight="1">
      <c r="A696" s="181"/>
      <c r="B696" s="182"/>
      <c r="C696" s="80"/>
      <c r="D696" s="80"/>
      <c r="E696" s="80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2.0" customHeight="1">
      <c r="A697" s="181"/>
      <c r="B697" s="182"/>
      <c r="C697" s="80"/>
      <c r="D697" s="80"/>
      <c r="E697" s="80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2.0" customHeight="1">
      <c r="A698" s="181"/>
      <c r="B698" s="182"/>
      <c r="C698" s="80"/>
      <c r="D698" s="80"/>
      <c r="E698" s="80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2.0" customHeight="1">
      <c r="A699" s="181"/>
      <c r="B699" s="182"/>
      <c r="C699" s="80"/>
      <c r="D699" s="80"/>
      <c r="E699" s="80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2.0" customHeight="1">
      <c r="A700" s="181"/>
      <c r="B700" s="182"/>
      <c r="C700" s="80"/>
      <c r="D700" s="80"/>
      <c r="E700" s="80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2.0" customHeight="1">
      <c r="A701" s="181"/>
      <c r="B701" s="182"/>
      <c r="C701" s="80"/>
      <c r="D701" s="80"/>
      <c r="E701" s="80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2.0" customHeight="1">
      <c r="A702" s="181"/>
      <c r="B702" s="182"/>
      <c r="C702" s="80"/>
      <c r="D702" s="80"/>
      <c r="E702" s="80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2.0" customHeight="1">
      <c r="A703" s="181"/>
      <c r="B703" s="182"/>
      <c r="C703" s="80"/>
      <c r="D703" s="80"/>
      <c r="E703" s="80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2.0" customHeight="1">
      <c r="A704" s="181"/>
      <c r="B704" s="182"/>
      <c r="C704" s="80"/>
      <c r="D704" s="80"/>
      <c r="E704" s="80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2.0" customHeight="1">
      <c r="A705" s="181"/>
      <c r="B705" s="182"/>
      <c r="C705" s="80"/>
      <c r="D705" s="80"/>
      <c r="E705" s="80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2.0" customHeight="1">
      <c r="A706" s="181"/>
      <c r="B706" s="182"/>
      <c r="C706" s="80"/>
      <c r="D706" s="80"/>
      <c r="E706" s="80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2.0" customHeight="1">
      <c r="A707" s="181"/>
      <c r="B707" s="182"/>
      <c r="C707" s="80"/>
      <c r="D707" s="80"/>
      <c r="E707" s="80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2.0" customHeight="1">
      <c r="A708" s="181"/>
      <c r="B708" s="182"/>
      <c r="C708" s="80"/>
      <c r="D708" s="80"/>
      <c r="E708" s="80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2.0" customHeight="1">
      <c r="A709" s="181"/>
      <c r="B709" s="182"/>
      <c r="C709" s="80"/>
      <c r="D709" s="80"/>
      <c r="E709" s="80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2.0" customHeight="1">
      <c r="A710" s="181"/>
      <c r="B710" s="182"/>
      <c r="C710" s="80"/>
      <c r="D710" s="80"/>
      <c r="E710" s="80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2.0" customHeight="1">
      <c r="A711" s="181"/>
      <c r="B711" s="182"/>
      <c r="C711" s="80"/>
      <c r="D711" s="80"/>
      <c r="E711" s="80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2.0" customHeight="1">
      <c r="A712" s="181"/>
      <c r="B712" s="182"/>
      <c r="C712" s="80"/>
      <c r="D712" s="80"/>
      <c r="E712" s="80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2.0" customHeight="1">
      <c r="A713" s="181"/>
      <c r="B713" s="182"/>
      <c r="C713" s="80"/>
      <c r="D713" s="80"/>
      <c r="E713" s="80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2.0" customHeight="1">
      <c r="A714" s="181"/>
      <c r="B714" s="182"/>
      <c r="C714" s="80"/>
      <c r="D714" s="80"/>
      <c r="E714" s="80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2.0" customHeight="1">
      <c r="A715" s="181"/>
      <c r="B715" s="182"/>
      <c r="C715" s="80"/>
      <c r="D715" s="80"/>
      <c r="E715" s="80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2.0" customHeight="1">
      <c r="A716" s="181"/>
      <c r="B716" s="182"/>
      <c r="C716" s="80"/>
      <c r="D716" s="80"/>
      <c r="E716" s="80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2.0" customHeight="1">
      <c r="A717" s="181"/>
      <c r="B717" s="182"/>
      <c r="C717" s="80"/>
      <c r="D717" s="80"/>
      <c r="E717" s="80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2.0" customHeight="1">
      <c r="A718" s="181"/>
      <c r="B718" s="182"/>
      <c r="C718" s="80"/>
      <c r="D718" s="80"/>
      <c r="E718" s="80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2.0" customHeight="1">
      <c r="A719" s="181"/>
      <c r="B719" s="182"/>
      <c r="C719" s="80"/>
      <c r="D719" s="80"/>
      <c r="E719" s="80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2.0" customHeight="1">
      <c r="A720" s="181"/>
      <c r="B720" s="182"/>
      <c r="C720" s="80"/>
      <c r="D720" s="80"/>
      <c r="E720" s="80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2.0" customHeight="1">
      <c r="A721" s="181"/>
      <c r="B721" s="182"/>
      <c r="C721" s="80"/>
      <c r="D721" s="80"/>
      <c r="E721" s="80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2.0" customHeight="1">
      <c r="A722" s="181"/>
      <c r="B722" s="182"/>
      <c r="C722" s="80"/>
      <c r="D722" s="80"/>
      <c r="E722" s="80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2.0" customHeight="1">
      <c r="A723" s="181"/>
      <c r="B723" s="182"/>
      <c r="C723" s="80"/>
      <c r="D723" s="80"/>
      <c r="E723" s="80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2.0" customHeight="1">
      <c r="A724" s="181"/>
      <c r="B724" s="182"/>
      <c r="C724" s="80"/>
      <c r="D724" s="80"/>
      <c r="E724" s="80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2.0" customHeight="1">
      <c r="A725" s="181"/>
      <c r="B725" s="182"/>
      <c r="C725" s="80"/>
      <c r="D725" s="80"/>
      <c r="E725" s="80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2.0" customHeight="1">
      <c r="A726" s="181"/>
      <c r="B726" s="182"/>
      <c r="C726" s="80"/>
      <c r="D726" s="80"/>
      <c r="E726" s="80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2.0" customHeight="1">
      <c r="A727" s="181"/>
      <c r="B727" s="182"/>
      <c r="C727" s="80"/>
      <c r="D727" s="80"/>
      <c r="E727" s="80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2.0" customHeight="1">
      <c r="A728" s="181"/>
      <c r="B728" s="182"/>
      <c r="C728" s="80"/>
      <c r="D728" s="80"/>
      <c r="E728" s="80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2.0" customHeight="1">
      <c r="A729" s="181"/>
      <c r="B729" s="182"/>
      <c r="C729" s="80"/>
      <c r="D729" s="80"/>
      <c r="E729" s="80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2.0" customHeight="1">
      <c r="A730" s="181"/>
      <c r="B730" s="182"/>
      <c r="C730" s="80"/>
      <c r="D730" s="80"/>
      <c r="E730" s="80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2.0" customHeight="1">
      <c r="A731" s="181"/>
      <c r="B731" s="182"/>
      <c r="C731" s="80"/>
      <c r="D731" s="80"/>
      <c r="E731" s="80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2.0" customHeight="1">
      <c r="A732" s="181"/>
      <c r="B732" s="182"/>
      <c r="C732" s="80"/>
      <c r="D732" s="80"/>
      <c r="E732" s="80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2.0" customHeight="1">
      <c r="A733" s="181"/>
      <c r="B733" s="182"/>
      <c r="C733" s="80"/>
      <c r="D733" s="80"/>
      <c r="E733" s="80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2.0" customHeight="1">
      <c r="A734" s="181"/>
      <c r="B734" s="182"/>
      <c r="C734" s="80"/>
      <c r="D734" s="80"/>
      <c r="E734" s="80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2.0" customHeight="1">
      <c r="A735" s="181"/>
      <c r="B735" s="182"/>
      <c r="C735" s="80"/>
      <c r="D735" s="80"/>
      <c r="E735" s="80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2.0" customHeight="1">
      <c r="A736" s="181"/>
      <c r="B736" s="182"/>
      <c r="C736" s="80"/>
      <c r="D736" s="80"/>
      <c r="E736" s="80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2.0" customHeight="1">
      <c r="A737" s="181"/>
      <c r="B737" s="182"/>
      <c r="C737" s="80"/>
      <c r="D737" s="80"/>
      <c r="E737" s="80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2.0" customHeight="1">
      <c r="A738" s="181"/>
      <c r="B738" s="182"/>
      <c r="C738" s="80"/>
      <c r="D738" s="80"/>
      <c r="E738" s="80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2.0" customHeight="1">
      <c r="A739" s="181"/>
      <c r="B739" s="182"/>
      <c r="C739" s="80"/>
      <c r="D739" s="80"/>
      <c r="E739" s="80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2.0" customHeight="1">
      <c r="A740" s="181"/>
      <c r="B740" s="182"/>
      <c r="C740" s="80"/>
      <c r="D740" s="80"/>
      <c r="E740" s="80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2.0" customHeight="1">
      <c r="A741" s="181"/>
      <c r="B741" s="182"/>
      <c r="C741" s="80"/>
      <c r="D741" s="80"/>
      <c r="E741" s="80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2.0" customHeight="1">
      <c r="A742" s="181"/>
      <c r="B742" s="182"/>
      <c r="C742" s="80"/>
      <c r="D742" s="80"/>
      <c r="E742" s="80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2.0" customHeight="1">
      <c r="A743" s="181"/>
      <c r="B743" s="182"/>
      <c r="C743" s="80"/>
      <c r="D743" s="80"/>
      <c r="E743" s="80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2.0" customHeight="1">
      <c r="A744" s="181"/>
      <c r="B744" s="182"/>
      <c r="C744" s="80"/>
      <c r="D744" s="80"/>
      <c r="E744" s="80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2.0" customHeight="1">
      <c r="A745" s="181"/>
      <c r="B745" s="182"/>
      <c r="C745" s="80"/>
      <c r="D745" s="80"/>
      <c r="E745" s="80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2.0" customHeight="1">
      <c r="A746" s="181"/>
      <c r="B746" s="182"/>
      <c r="C746" s="80"/>
      <c r="D746" s="80"/>
      <c r="E746" s="80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2.0" customHeight="1">
      <c r="A747" s="181"/>
      <c r="B747" s="182"/>
      <c r="C747" s="80"/>
      <c r="D747" s="80"/>
      <c r="E747" s="80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2.0" customHeight="1">
      <c r="A748" s="181"/>
      <c r="B748" s="182"/>
      <c r="C748" s="80"/>
      <c r="D748" s="80"/>
      <c r="E748" s="80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2.0" customHeight="1">
      <c r="A749" s="181"/>
      <c r="B749" s="182"/>
      <c r="C749" s="80"/>
      <c r="D749" s="80"/>
      <c r="E749" s="80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2.0" customHeight="1">
      <c r="A750" s="181"/>
      <c r="B750" s="182"/>
      <c r="C750" s="80"/>
      <c r="D750" s="80"/>
      <c r="E750" s="80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2.0" customHeight="1">
      <c r="A751" s="181"/>
      <c r="B751" s="182"/>
      <c r="C751" s="80"/>
      <c r="D751" s="80"/>
      <c r="E751" s="80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2.0" customHeight="1">
      <c r="A752" s="181"/>
      <c r="B752" s="182"/>
      <c r="C752" s="80"/>
      <c r="D752" s="80"/>
      <c r="E752" s="80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2.0" customHeight="1">
      <c r="A753" s="181"/>
      <c r="B753" s="182"/>
      <c r="C753" s="80"/>
      <c r="D753" s="80"/>
      <c r="E753" s="80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2.0" customHeight="1">
      <c r="A754" s="181"/>
      <c r="B754" s="182"/>
      <c r="C754" s="80"/>
      <c r="D754" s="80"/>
      <c r="E754" s="80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2.0" customHeight="1">
      <c r="A755" s="181"/>
      <c r="B755" s="182"/>
      <c r="C755" s="80"/>
      <c r="D755" s="80"/>
      <c r="E755" s="80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2.0" customHeight="1">
      <c r="A756" s="181"/>
      <c r="B756" s="182"/>
      <c r="C756" s="80"/>
      <c r="D756" s="80"/>
      <c r="E756" s="80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2.0" customHeight="1">
      <c r="A757" s="181"/>
      <c r="B757" s="182"/>
      <c r="C757" s="80"/>
      <c r="D757" s="80"/>
      <c r="E757" s="80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2.0" customHeight="1">
      <c r="A758" s="181"/>
      <c r="B758" s="182"/>
      <c r="C758" s="80"/>
      <c r="D758" s="80"/>
      <c r="E758" s="80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2.0" customHeight="1">
      <c r="A759" s="181"/>
      <c r="B759" s="182"/>
      <c r="C759" s="80"/>
      <c r="D759" s="80"/>
      <c r="E759" s="80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2.0" customHeight="1">
      <c r="A760" s="181"/>
      <c r="B760" s="182"/>
      <c r="C760" s="80"/>
      <c r="D760" s="80"/>
      <c r="E760" s="80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2.0" customHeight="1">
      <c r="A761" s="181"/>
      <c r="B761" s="182"/>
      <c r="C761" s="80"/>
      <c r="D761" s="80"/>
      <c r="E761" s="80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2.0" customHeight="1">
      <c r="A762" s="181"/>
      <c r="B762" s="182"/>
      <c r="C762" s="80"/>
      <c r="D762" s="80"/>
      <c r="E762" s="80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2.0" customHeight="1">
      <c r="A763" s="181"/>
      <c r="B763" s="182"/>
      <c r="C763" s="80"/>
      <c r="D763" s="80"/>
      <c r="E763" s="80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2.0" customHeight="1">
      <c r="A764" s="181"/>
      <c r="B764" s="182"/>
      <c r="C764" s="80"/>
      <c r="D764" s="80"/>
      <c r="E764" s="80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2.0" customHeight="1">
      <c r="A765" s="181"/>
      <c r="B765" s="182"/>
      <c r="C765" s="80"/>
      <c r="D765" s="80"/>
      <c r="E765" s="80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2.0" customHeight="1">
      <c r="A766" s="181"/>
      <c r="B766" s="182"/>
      <c r="C766" s="80"/>
      <c r="D766" s="80"/>
      <c r="E766" s="80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2.0" customHeight="1">
      <c r="A767" s="181"/>
      <c r="B767" s="182"/>
      <c r="C767" s="80"/>
      <c r="D767" s="80"/>
      <c r="E767" s="80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2.0" customHeight="1">
      <c r="A768" s="181"/>
      <c r="B768" s="182"/>
      <c r="C768" s="80"/>
      <c r="D768" s="80"/>
      <c r="E768" s="80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2.0" customHeight="1">
      <c r="A769" s="181"/>
      <c r="B769" s="182"/>
      <c r="C769" s="80"/>
      <c r="D769" s="80"/>
      <c r="E769" s="80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2.0" customHeight="1">
      <c r="A770" s="181"/>
      <c r="B770" s="182"/>
      <c r="C770" s="80"/>
      <c r="D770" s="80"/>
      <c r="E770" s="80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2.0" customHeight="1">
      <c r="A771" s="181"/>
      <c r="B771" s="182"/>
      <c r="C771" s="80"/>
      <c r="D771" s="80"/>
      <c r="E771" s="80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2.0" customHeight="1">
      <c r="A772" s="181"/>
      <c r="B772" s="182"/>
      <c r="C772" s="80"/>
      <c r="D772" s="80"/>
      <c r="E772" s="80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2.0" customHeight="1">
      <c r="A773" s="181"/>
      <c r="B773" s="182"/>
      <c r="C773" s="80"/>
      <c r="D773" s="80"/>
      <c r="E773" s="80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2.0" customHeight="1">
      <c r="A774" s="181"/>
      <c r="B774" s="182"/>
      <c r="C774" s="80"/>
      <c r="D774" s="80"/>
      <c r="E774" s="80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2.0" customHeight="1">
      <c r="A775" s="181"/>
      <c r="B775" s="182"/>
      <c r="C775" s="80"/>
      <c r="D775" s="80"/>
      <c r="E775" s="80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2.0" customHeight="1">
      <c r="A776" s="181"/>
      <c r="B776" s="182"/>
      <c r="C776" s="80"/>
      <c r="D776" s="80"/>
      <c r="E776" s="80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2.0" customHeight="1">
      <c r="A777" s="181"/>
      <c r="B777" s="182"/>
      <c r="C777" s="80"/>
      <c r="D777" s="80"/>
      <c r="E777" s="80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2.0" customHeight="1">
      <c r="A778" s="181"/>
      <c r="B778" s="182"/>
      <c r="C778" s="80"/>
      <c r="D778" s="80"/>
      <c r="E778" s="80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2.0" customHeight="1">
      <c r="A779" s="181"/>
      <c r="B779" s="182"/>
      <c r="C779" s="80"/>
      <c r="D779" s="80"/>
      <c r="E779" s="80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2.0" customHeight="1">
      <c r="A780" s="181"/>
      <c r="B780" s="182"/>
      <c r="C780" s="80"/>
      <c r="D780" s="80"/>
      <c r="E780" s="80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2.0" customHeight="1">
      <c r="A781" s="181"/>
      <c r="B781" s="182"/>
      <c r="C781" s="80"/>
      <c r="D781" s="80"/>
      <c r="E781" s="80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2.0" customHeight="1">
      <c r="A782" s="181"/>
      <c r="B782" s="182"/>
      <c r="C782" s="80"/>
      <c r="D782" s="80"/>
      <c r="E782" s="80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2.0" customHeight="1">
      <c r="A783" s="181"/>
      <c r="B783" s="182"/>
      <c r="C783" s="80"/>
      <c r="D783" s="80"/>
      <c r="E783" s="80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2.0" customHeight="1">
      <c r="A784" s="181"/>
      <c r="B784" s="182"/>
      <c r="C784" s="80"/>
      <c r="D784" s="80"/>
      <c r="E784" s="80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2.0" customHeight="1">
      <c r="A785" s="181"/>
      <c r="B785" s="182"/>
      <c r="C785" s="80"/>
      <c r="D785" s="80"/>
      <c r="E785" s="80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2.0" customHeight="1">
      <c r="A786" s="181"/>
      <c r="B786" s="182"/>
      <c r="C786" s="80"/>
      <c r="D786" s="80"/>
      <c r="E786" s="80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2.0" customHeight="1">
      <c r="A787" s="181"/>
      <c r="B787" s="182"/>
      <c r="C787" s="80"/>
      <c r="D787" s="80"/>
      <c r="E787" s="80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2.0" customHeight="1">
      <c r="A788" s="181"/>
      <c r="B788" s="182"/>
      <c r="C788" s="80"/>
      <c r="D788" s="80"/>
      <c r="E788" s="80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2.0" customHeight="1">
      <c r="A789" s="181"/>
      <c r="B789" s="182"/>
      <c r="C789" s="80"/>
      <c r="D789" s="80"/>
      <c r="E789" s="80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2.0" customHeight="1">
      <c r="A790" s="181"/>
      <c r="B790" s="182"/>
      <c r="C790" s="80"/>
      <c r="D790" s="80"/>
      <c r="E790" s="80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2.0" customHeight="1">
      <c r="A791" s="181"/>
      <c r="B791" s="182"/>
      <c r="C791" s="80"/>
      <c r="D791" s="80"/>
      <c r="E791" s="80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2.0" customHeight="1">
      <c r="A792" s="181"/>
      <c r="B792" s="182"/>
      <c r="C792" s="80"/>
      <c r="D792" s="80"/>
      <c r="E792" s="80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2.0" customHeight="1">
      <c r="A793" s="181"/>
      <c r="B793" s="182"/>
      <c r="C793" s="80"/>
      <c r="D793" s="80"/>
      <c r="E793" s="80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2.0" customHeight="1">
      <c r="A794" s="181"/>
      <c r="B794" s="182"/>
      <c r="C794" s="80"/>
      <c r="D794" s="80"/>
      <c r="E794" s="80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2.0" customHeight="1">
      <c r="A795" s="181"/>
      <c r="B795" s="182"/>
      <c r="C795" s="80"/>
      <c r="D795" s="80"/>
      <c r="E795" s="80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2.0" customHeight="1">
      <c r="A796" s="181"/>
      <c r="B796" s="182"/>
      <c r="C796" s="80"/>
      <c r="D796" s="80"/>
      <c r="E796" s="80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2.0" customHeight="1">
      <c r="A797" s="181"/>
      <c r="B797" s="182"/>
      <c r="C797" s="80"/>
      <c r="D797" s="80"/>
      <c r="E797" s="80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2.0" customHeight="1">
      <c r="A798" s="181"/>
      <c r="B798" s="182"/>
      <c r="C798" s="80"/>
      <c r="D798" s="80"/>
      <c r="E798" s="80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2.0" customHeight="1">
      <c r="A799" s="181"/>
      <c r="B799" s="182"/>
      <c r="C799" s="80"/>
      <c r="D799" s="80"/>
      <c r="E799" s="80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2.0" customHeight="1">
      <c r="A800" s="181"/>
      <c r="B800" s="182"/>
      <c r="C800" s="80"/>
      <c r="D800" s="80"/>
      <c r="E800" s="80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2.0" customHeight="1">
      <c r="A801" s="181"/>
      <c r="B801" s="182"/>
      <c r="C801" s="80"/>
      <c r="D801" s="80"/>
      <c r="E801" s="80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2.0" customHeight="1">
      <c r="A802" s="181"/>
      <c r="B802" s="182"/>
      <c r="C802" s="80"/>
      <c r="D802" s="80"/>
      <c r="E802" s="80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2.0" customHeight="1">
      <c r="A803" s="181"/>
      <c r="B803" s="182"/>
      <c r="C803" s="80"/>
      <c r="D803" s="80"/>
      <c r="E803" s="80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2.0" customHeight="1">
      <c r="A804" s="181"/>
      <c r="B804" s="182"/>
      <c r="C804" s="80"/>
      <c r="D804" s="80"/>
      <c r="E804" s="80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2.0" customHeight="1">
      <c r="A805" s="181"/>
      <c r="B805" s="182"/>
      <c r="C805" s="80"/>
      <c r="D805" s="80"/>
      <c r="E805" s="80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2.0" customHeight="1">
      <c r="A806" s="181"/>
      <c r="B806" s="182"/>
      <c r="C806" s="80"/>
      <c r="D806" s="80"/>
      <c r="E806" s="80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2.0" customHeight="1">
      <c r="A807" s="181"/>
      <c r="B807" s="182"/>
      <c r="C807" s="80"/>
      <c r="D807" s="80"/>
      <c r="E807" s="80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2.0" customHeight="1">
      <c r="A808" s="181"/>
      <c r="B808" s="182"/>
      <c r="C808" s="80"/>
      <c r="D808" s="80"/>
      <c r="E808" s="80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2.0" customHeight="1">
      <c r="A809" s="181"/>
      <c r="B809" s="182"/>
      <c r="C809" s="80"/>
      <c r="D809" s="80"/>
      <c r="E809" s="80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2.0" customHeight="1">
      <c r="A810" s="181"/>
      <c r="B810" s="182"/>
      <c r="C810" s="80"/>
      <c r="D810" s="80"/>
      <c r="E810" s="80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2.0" customHeight="1">
      <c r="A811" s="181"/>
      <c r="B811" s="182"/>
      <c r="C811" s="80"/>
      <c r="D811" s="80"/>
      <c r="E811" s="80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2.0" customHeight="1">
      <c r="A812" s="181"/>
      <c r="B812" s="182"/>
      <c r="C812" s="80"/>
      <c r="D812" s="80"/>
      <c r="E812" s="80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2.0" customHeight="1">
      <c r="A813" s="181"/>
      <c r="B813" s="182"/>
      <c r="C813" s="80"/>
      <c r="D813" s="80"/>
      <c r="E813" s="80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2.0" customHeight="1">
      <c r="A814" s="181"/>
      <c r="B814" s="182"/>
      <c r="C814" s="80"/>
      <c r="D814" s="80"/>
      <c r="E814" s="80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2.0" customHeight="1">
      <c r="A815" s="181"/>
      <c r="B815" s="182"/>
      <c r="C815" s="80"/>
      <c r="D815" s="80"/>
      <c r="E815" s="80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2.0" customHeight="1">
      <c r="A816" s="181"/>
      <c r="B816" s="182"/>
      <c r="C816" s="80"/>
      <c r="D816" s="80"/>
      <c r="E816" s="80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2.0" customHeight="1">
      <c r="A817" s="181"/>
      <c r="B817" s="182"/>
      <c r="C817" s="80"/>
      <c r="D817" s="80"/>
      <c r="E817" s="80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2.0" customHeight="1">
      <c r="A818" s="181"/>
      <c r="B818" s="182"/>
      <c r="C818" s="80"/>
      <c r="D818" s="80"/>
      <c r="E818" s="80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2.0" customHeight="1">
      <c r="A819" s="181"/>
      <c r="B819" s="182"/>
      <c r="C819" s="80"/>
      <c r="D819" s="80"/>
      <c r="E819" s="80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2.0" customHeight="1">
      <c r="A820" s="181"/>
      <c r="B820" s="182"/>
      <c r="C820" s="80"/>
      <c r="D820" s="80"/>
      <c r="E820" s="80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2.0" customHeight="1">
      <c r="A821" s="181"/>
      <c r="B821" s="182"/>
      <c r="C821" s="80"/>
      <c r="D821" s="80"/>
      <c r="E821" s="80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2.0" customHeight="1">
      <c r="A822" s="181"/>
      <c r="B822" s="182"/>
      <c r="C822" s="80"/>
      <c r="D822" s="80"/>
      <c r="E822" s="80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2.0" customHeight="1">
      <c r="A823" s="181"/>
      <c r="B823" s="182"/>
      <c r="C823" s="80"/>
      <c r="D823" s="80"/>
      <c r="E823" s="80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2.0" customHeight="1">
      <c r="A824" s="181"/>
      <c r="B824" s="182"/>
      <c r="C824" s="80"/>
      <c r="D824" s="80"/>
      <c r="E824" s="80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2.0" customHeight="1">
      <c r="A825" s="181"/>
      <c r="B825" s="182"/>
      <c r="C825" s="80"/>
      <c r="D825" s="80"/>
      <c r="E825" s="80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2.0" customHeight="1">
      <c r="A826" s="181"/>
      <c r="B826" s="182"/>
      <c r="C826" s="80"/>
      <c r="D826" s="80"/>
      <c r="E826" s="80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2.0" customHeight="1">
      <c r="A827" s="181"/>
      <c r="B827" s="182"/>
      <c r="C827" s="80"/>
      <c r="D827" s="80"/>
      <c r="E827" s="80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2.0" customHeight="1">
      <c r="A828" s="181"/>
      <c r="B828" s="182"/>
      <c r="C828" s="80"/>
      <c r="D828" s="80"/>
      <c r="E828" s="80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2.0" customHeight="1">
      <c r="A829" s="181"/>
      <c r="B829" s="182"/>
      <c r="C829" s="80"/>
      <c r="D829" s="80"/>
      <c r="E829" s="80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2.0" customHeight="1">
      <c r="A830" s="181"/>
      <c r="B830" s="182"/>
      <c r="C830" s="80"/>
      <c r="D830" s="80"/>
      <c r="E830" s="80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2.0" customHeight="1">
      <c r="A831" s="181"/>
      <c r="B831" s="182"/>
      <c r="C831" s="80"/>
      <c r="D831" s="80"/>
      <c r="E831" s="80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2.0" customHeight="1">
      <c r="A832" s="181"/>
      <c r="B832" s="182"/>
      <c r="C832" s="80"/>
      <c r="D832" s="80"/>
      <c r="E832" s="80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2.0" customHeight="1">
      <c r="A833" s="181"/>
      <c r="B833" s="182"/>
      <c r="C833" s="80"/>
      <c r="D833" s="80"/>
      <c r="E833" s="80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2.0" customHeight="1">
      <c r="A834" s="181"/>
      <c r="B834" s="182"/>
      <c r="C834" s="80"/>
      <c r="D834" s="80"/>
      <c r="E834" s="80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2.0" customHeight="1">
      <c r="A835" s="181"/>
      <c r="B835" s="182"/>
      <c r="C835" s="80"/>
      <c r="D835" s="80"/>
      <c r="E835" s="80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2.0" customHeight="1">
      <c r="A836" s="181"/>
      <c r="B836" s="182"/>
      <c r="C836" s="80"/>
      <c r="D836" s="80"/>
      <c r="E836" s="80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2.0" customHeight="1">
      <c r="A837" s="181"/>
      <c r="B837" s="182"/>
      <c r="C837" s="80"/>
      <c r="D837" s="80"/>
      <c r="E837" s="80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2.0" customHeight="1">
      <c r="A838" s="181"/>
      <c r="B838" s="182"/>
      <c r="C838" s="80"/>
      <c r="D838" s="80"/>
      <c r="E838" s="80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2.0" customHeight="1">
      <c r="A839" s="181"/>
      <c r="B839" s="182"/>
      <c r="C839" s="80"/>
      <c r="D839" s="80"/>
      <c r="E839" s="80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2.0" customHeight="1">
      <c r="A840" s="181"/>
      <c r="B840" s="182"/>
      <c r="C840" s="80"/>
      <c r="D840" s="80"/>
      <c r="E840" s="80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2.0" customHeight="1">
      <c r="A841" s="181"/>
      <c r="B841" s="182"/>
      <c r="C841" s="80"/>
      <c r="D841" s="80"/>
      <c r="E841" s="80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2.0" customHeight="1">
      <c r="A842" s="181"/>
      <c r="B842" s="182"/>
      <c r="C842" s="80"/>
      <c r="D842" s="80"/>
      <c r="E842" s="80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2.0" customHeight="1">
      <c r="A843" s="181"/>
      <c r="B843" s="182"/>
      <c r="C843" s="80"/>
      <c r="D843" s="80"/>
      <c r="E843" s="80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2.0" customHeight="1">
      <c r="A844" s="181"/>
      <c r="B844" s="182"/>
      <c r="C844" s="80"/>
      <c r="D844" s="80"/>
      <c r="E844" s="80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2.0" customHeight="1">
      <c r="A845" s="181"/>
      <c r="B845" s="182"/>
      <c r="C845" s="80"/>
      <c r="D845" s="80"/>
      <c r="E845" s="80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2.0" customHeight="1">
      <c r="A846" s="181"/>
      <c r="B846" s="182"/>
      <c r="C846" s="80"/>
      <c r="D846" s="80"/>
      <c r="E846" s="80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2.0" customHeight="1">
      <c r="A847" s="181"/>
      <c r="B847" s="182"/>
      <c r="C847" s="80"/>
      <c r="D847" s="80"/>
      <c r="E847" s="80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2.0" customHeight="1">
      <c r="A848" s="181"/>
      <c r="B848" s="182"/>
      <c r="C848" s="80"/>
      <c r="D848" s="80"/>
      <c r="E848" s="80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2.0" customHeight="1">
      <c r="A849" s="181"/>
      <c r="B849" s="182"/>
      <c r="C849" s="80"/>
      <c r="D849" s="80"/>
      <c r="E849" s="80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2.0" customHeight="1">
      <c r="A850" s="181"/>
      <c r="B850" s="182"/>
      <c r="C850" s="80"/>
      <c r="D850" s="80"/>
      <c r="E850" s="80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2.0" customHeight="1">
      <c r="A851" s="181"/>
      <c r="B851" s="182"/>
      <c r="C851" s="80"/>
      <c r="D851" s="80"/>
      <c r="E851" s="80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2.0" customHeight="1">
      <c r="A852" s="181"/>
      <c r="B852" s="182"/>
      <c r="C852" s="80"/>
      <c r="D852" s="80"/>
      <c r="E852" s="80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2.0" customHeight="1">
      <c r="A853" s="181"/>
      <c r="B853" s="182"/>
      <c r="C853" s="80"/>
      <c r="D853" s="80"/>
      <c r="E853" s="80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2.0" customHeight="1">
      <c r="A854" s="181"/>
      <c r="B854" s="182"/>
      <c r="C854" s="80"/>
      <c r="D854" s="80"/>
      <c r="E854" s="80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2.0" customHeight="1">
      <c r="A855" s="181"/>
      <c r="B855" s="182"/>
      <c r="C855" s="80"/>
      <c r="D855" s="80"/>
      <c r="E855" s="80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2.0" customHeight="1">
      <c r="A856" s="181"/>
      <c r="B856" s="182"/>
      <c r="C856" s="80"/>
      <c r="D856" s="80"/>
      <c r="E856" s="80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2.0" customHeight="1">
      <c r="A857" s="181"/>
      <c r="B857" s="182"/>
      <c r="C857" s="80"/>
      <c r="D857" s="80"/>
      <c r="E857" s="80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2.0" customHeight="1">
      <c r="A858" s="181"/>
      <c r="B858" s="182"/>
      <c r="C858" s="80"/>
      <c r="D858" s="80"/>
      <c r="E858" s="80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2.0" customHeight="1">
      <c r="A859" s="181"/>
      <c r="B859" s="182"/>
      <c r="C859" s="80"/>
      <c r="D859" s="80"/>
      <c r="E859" s="80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2.0" customHeight="1">
      <c r="A860" s="181"/>
      <c r="B860" s="182"/>
      <c r="C860" s="80"/>
      <c r="D860" s="80"/>
      <c r="E860" s="80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2.0" customHeight="1">
      <c r="A861" s="181"/>
      <c r="B861" s="182"/>
      <c r="C861" s="80"/>
      <c r="D861" s="80"/>
      <c r="E861" s="80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2.0" customHeight="1">
      <c r="A862" s="181"/>
      <c r="B862" s="182"/>
      <c r="C862" s="80"/>
      <c r="D862" s="80"/>
      <c r="E862" s="80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2.0" customHeight="1">
      <c r="A863" s="181"/>
      <c r="B863" s="182"/>
      <c r="C863" s="80"/>
      <c r="D863" s="80"/>
      <c r="E863" s="80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2.0" customHeight="1">
      <c r="A864" s="181"/>
      <c r="B864" s="182"/>
      <c r="C864" s="80"/>
      <c r="D864" s="80"/>
      <c r="E864" s="80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2.0" customHeight="1">
      <c r="A865" s="181"/>
      <c r="B865" s="182"/>
      <c r="C865" s="80"/>
      <c r="D865" s="80"/>
      <c r="E865" s="80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2.0" customHeight="1">
      <c r="A866" s="181"/>
      <c r="B866" s="182"/>
      <c r="C866" s="80"/>
      <c r="D866" s="80"/>
      <c r="E866" s="80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2.0" customHeight="1">
      <c r="A867" s="181"/>
      <c r="B867" s="182"/>
      <c r="C867" s="80"/>
      <c r="D867" s="80"/>
      <c r="E867" s="80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2.0" customHeight="1">
      <c r="A868" s="181"/>
      <c r="B868" s="182"/>
      <c r="C868" s="80"/>
      <c r="D868" s="80"/>
      <c r="E868" s="80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2.0" customHeight="1">
      <c r="A869" s="181"/>
      <c r="B869" s="182"/>
      <c r="C869" s="80"/>
      <c r="D869" s="80"/>
      <c r="E869" s="80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2.0" customHeight="1">
      <c r="A870" s="181"/>
      <c r="B870" s="182"/>
      <c r="C870" s="80"/>
      <c r="D870" s="80"/>
      <c r="E870" s="80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2.0" customHeight="1">
      <c r="A871" s="181"/>
      <c r="B871" s="182"/>
      <c r="C871" s="80"/>
      <c r="D871" s="80"/>
      <c r="E871" s="80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2.0" customHeight="1">
      <c r="A872" s="181"/>
      <c r="B872" s="182"/>
      <c r="C872" s="80"/>
      <c r="D872" s="80"/>
      <c r="E872" s="80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2.0" customHeight="1">
      <c r="A873" s="181"/>
      <c r="B873" s="182"/>
      <c r="C873" s="80"/>
      <c r="D873" s="80"/>
      <c r="E873" s="80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2.0" customHeight="1">
      <c r="A874" s="181"/>
      <c r="B874" s="182"/>
      <c r="C874" s="80"/>
      <c r="D874" s="80"/>
      <c r="E874" s="80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2.0" customHeight="1">
      <c r="A875" s="181"/>
      <c r="B875" s="182"/>
      <c r="C875" s="80"/>
      <c r="D875" s="80"/>
      <c r="E875" s="80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2.0" customHeight="1">
      <c r="A876" s="181"/>
      <c r="B876" s="182"/>
      <c r="C876" s="80"/>
      <c r="D876" s="80"/>
      <c r="E876" s="80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2.0" customHeight="1">
      <c r="A877" s="181"/>
      <c r="B877" s="182"/>
      <c r="C877" s="80"/>
      <c r="D877" s="80"/>
      <c r="E877" s="80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2.0" customHeight="1">
      <c r="A878" s="181"/>
      <c r="B878" s="182"/>
      <c r="C878" s="80"/>
      <c r="D878" s="80"/>
      <c r="E878" s="80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2.0" customHeight="1">
      <c r="A879" s="181"/>
      <c r="B879" s="182"/>
      <c r="C879" s="80"/>
      <c r="D879" s="80"/>
      <c r="E879" s="80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2.0" customHeight="1">
      <c r="A880" s="181"/>
      <c r="B880" s="182"/>
      <c r="C880" s="80"/>
      <c r="D880" s="80"/>
      <c r="E880" s="80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2.0" customHeight="1">
      <c r="A881" s="181"/>
      <c r="B881" s="182"/>
      <c r="C881" s="80"/>
      <c r="D881" s="80"/>
      <c r="E881" s="80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2.0" customHeight="1">
      <c r="A882" s="181"/>
      <c r="B882" s="182"/>
      <c r="C882" s="80"/>
      <c r="D882" s="80"/>
      <c r="E882" s="80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2.0" customHeight="1">
      <c r="A883" s="181"/>
      <c r="B883" s="182"/>
      <c r="C883" s="80"/>
      <c r="D883" s="80"/>
      <c r="E883" s="80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2.0" customHeight="1">
      <c r="A884" s="181"/>
      <c r="B884" s="182"/>
      <c r="C884" s="80"/>
      <c r="D884" s="80"/>
      <c r="E884" s="80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2.0" customHeight="1">
      <c r="A885" s="181"/>
      <c r="B885" s="182"/>
      <c r="C885" s="80"/>
      <c r="D885" s="80"/>
      <c r="E885" s="80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2.0" customHeight="1">
      <c r="A886" s="181"/>
      <c r="B886" s="182"/>
      <c r="C886" s="80"/>
      <c r="D886" s="80"/>
      <c r="E886" s="80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2.0" customHeight="1">
      <c r="A887" s="181"/>
      <c r="B887" s="182"/>
      <c r="C887" s="80"/>
      <c r="D887" s="80"/>
      <c r="E887" s="80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2.0" customHeight="1">
      <c r="A888" s="181"/>
      <c r="B888" s="182"/>
      <c r="C888" s="80"/>
      <c r="D888" s="80"/>
      <c r="E888" s="80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2.0" customHeight="1">
      <c r="A889" s="181"/>
      <c r="B889" s="182"/>
      <c r="C889" s="80"/>
      <c r="D889" s="80"/>
      <c r="E889" s="80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2.0" customHeight="1">
      <c r="A890" s="181"/>
      <c r="B890" s="182"/>
      <c r="C890" s="80"/>
      <c r="D890" s="80"/>
      <c r="E890" s="80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2.0" customHeight="1">
      <c r="A891" s="181"/>
      <c r="B891" s="182"/>
      <c r="C891" s="80"/>
      <c r="D891" s="80"/>
      <c r="E891" s="80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2.0" customHeight="1">
      <c r="A892" s="181"/>
      <c r="B892" s="182"/>
      <c r="C892" s="80"/>
      <c r="D892" s="80"/>
      <c r="E892" s="80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2.0" customHeight="1">
      <c r="A893" s="181"/>
      <c r="B893" s="182"/>
      <c r="C893" s="80"/>
      <c r="D893" s="80"/>
      <c r="E893" s="80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2.0" customHeight="1">
      <c r="A894" s="181"/>
      <c r="B894" s="182"/>
      <c r="C894" s="80"/>
      <c r="D894" s="80"/>
      <c r="E894" s="80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2.0" customHeight="1">
      <c r="A895" s="181"/>
      <c r="B895" s="182"/>
      <c r="C895" s="80"/>
      <c r="D895" s="80"/>
      <c r="E895" s="80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2.0" customHeight="1">
      <c r="A896" s="181"/>
      <c r="B896" s="182"/>
      <c r="C896" s="80"/>
      <c r="D896" s="80"/>
      <c r="E896" s="80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2.0" customHeight="1">
      <c r="A897" s="181"/>
      <c r="B897" s="182"/>
      <c r="C897" s="80"/>
      <c r="D897" s="80"/>
      <c r="E897" s="80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2.0" customHeight="1">
      <c r="A898" s="181"/>
      <c r="B898" s="182"/>
      <c r="C898" s="80"/>
      <c r="D898" s="80"/>
      <c r="E898" s="80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2.0" customHeight="1">
      <c r="A899" s="181"/>
      <c r="B899" s="182"/>
      <c r="C899" s="80"/>
      <c r="D899" s="80"/>
      <c r="E899" s="80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2.0" customHeight="1">
      <c r="A900" s="181"/>
      <c r="B900" s="182"/>
      <c r="C900" s="80"/>
      <c r="D900" s="80"/>
      <c r="E900" s="80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2.0" customHeight="1">
      <c r="A901" s="181"/>
      <c r="B901" s="182"/>
      <c r="C901" s="80"/>
      <c r="D901" s="80"/>
      <c r="E901" s="80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2.0" customHeight="1">
      <c r="A902" s="181"/>
      <c r="B902" s="182"/>
      <c r="C902" s="80"/>
      <c r="D902" s="80"/>
      <c r="E902" s="80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2.0" customHeight="1">
      <c r="A903" s="181"/>
      <c r="B903" s="182"/>
      <c r="C903" s="80"/>
      <c r="D903" s="80"/>
      <c r="E903" s="80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2.0" customHeight="1">
      <c r="A904" s="181"/>
      <c r="B904" s="182"/>
      <c r="C904" s="80"/>
      <c r="D904" s="80"/>
      <c r="E904" s="80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2.0" customHeight="1">
      <c r="A905" s="181"/>
      <c r="B905" s="182"/>
      <c r="C905" s="80"/>
      <c r="D905" s="80"/>
      <c r="E905" s="80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2.0" customHeight="1">
      <c r="A906" s="181"/>
      <c r="B906" s="182"/>
      <c r="C906" s="80"/>
      <c r="D906" s="80"/>
      <c r="E906" s="80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2.0" customHeight="1">
      <c r="A907" s="181"/>
      <c r="B907" s="182"/>
      <c r="C907" s="80"/>
      <c r="D907" s="80"/>
      <c r="E907" s="80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2.0" customHeight="1">
      <c r="A908" s="181"/>
      <c r="B908" s="182"/>
      <c r="C908" s="80"/>
      <c r="D908" s="80"/>
      <c r="E908" s="80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2.0" customHeight="1">
      <c r="A909" s="181"/>
      <c r="B909" s="182"/>
      <c r="C909" s="80"/>
      <c r="D909" s="80"/>
      <c r="E909" s="80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2.0" customHeight="1">
      <c r="A910" s="181"/>
      <c r="B910" s="182"/>
      <c r="C910" s="80"/>
      <c r="D910" s="80"/>
      <c r="E910" s="80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2.0" customHeight="1">
      <c r="A911" s="181"/>
      <c r="B911" s="182"/>
      <c r="C911" s="80"/>
      <c r="D911" s="80"/>
      <c r="E911" s="80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2.0" customHeight="1">
      <c r="A912" s="181"/>
      <c r="B912" s="182"/>
      <c r="C912" s="80"/>
      <c r="D912" s="80"/>
      <c r="E912" s="80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2.0" customHeight="1">
      <c r="A913" s="181"/>
      <c r="B913" s="182"/>
      <c r="C913" s="80"/>
      <c r="D913" s="80"/>
      <c r="E913" s="80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2.0" customHeight="1">
      <c r="A914" s="181"/>
      <c r="B914" s="182"/>
      <c r="C914" s="80"/>
      <c r="D914" s="80"/>
      <c r="E914" s="80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2.0" customHeight="1">
      <c r="A915" s="181"/>
      <c r="B915" s="182"/>
      <c r="C915" s="80"/>
      <c r="D915" s="80"/>
      <c r="E915" s="80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2.0" customHeight="1">
      <c r="A916" s="181"/>
      <c r="B916" s="182"/>
      <c r="C916" s="80"/>
      <c r="D916" s="80"/>
      <c r="E916" s="80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2.0" customHeight="1">
      <c r="A917" s="181"/>
      <c r="B917" s="182"/>
      <c r="C917" s="80"/>
      <c r="D917" s="80"/>
      <c r="E917" s="80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2.0" customHeight="1">
      <c r="A918" s="181"/>
      <c r="B918" s="182"/>
      <c r="C918" s="80"/>
      <c r="D918" s="80"/>
      <c r="E918" s="80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2.0" customHeight="1">
      <c r="A919" s="181"/>
      <c r="B919" s="182"/>
      <c r="C919" s="80"/>
      <c r="D919" s="80"/>
      <c r="E919" s="80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2.0" customHeight="1">
      <c r="A920" s="181"/>
      <c r="B920" s="182"/>
      <c r="C920" s="80"/>
      <c r="D920" s="80"/>
      <c r="E920" s="80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2.0" customHeight="1">
      <c r="A921" s="181"/>
      <c r="B921" s="182"/>
      <c r="C921" s="80"/>
      <c r="D921" s="80"/>
      <c r="E921" s="80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2.0" customHeight="1">
      <c r="A922" s="181"/>
      <c r="B922" s="182"/>
      <c r="C922" s="80"/>
      <c r="D922" s="80"/>
      <c r="E922" s="80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2.0" customHeight="1">
      <c r="A923" s="181"/>
      <c r="B923" s="182"/>
      <c r="C923" s="80"/>
      <c r="D923" s="80"/>
      <c r="E923" s="80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2.0" customHeight="1">
      <c r="A924" s="181"/>
      <c r="B924" s="182"/>
      <c r="C924" s="80"/>
      <c r="D924" s="80"/>
      <c r="E924" s="80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2.0" customHeight="1">
      <c r="A925" s="181"/>
      <c r="B925" s="182"/>
      <c r="C925" s="80"/>
      <c r="D925" s="80"/>
      <c r="E925" s="80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2.0" customHeight="1">
      <c r="A926" s="181"/>
      <c r="B926" s="182"/>
      <c r="C926" s="80"/>
      <c r="D926" s="80"/>
      <c r="E926" s="80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2.0" customHeight="1">
      <c r="A927" s="181"/>
      <c r="B927" s="182"/>
      <c r="C927" s="80"/>
      <c r="D927" s="80"/>
      <c r="E927" s="80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2.0" customHeight="1">
      <c r="A928" s="181"/>
      <c r="B928" s="182"/>
      <c r="C928" s="80"/>
      <c r="D928" s="80"/>
      <c r="E928" s="80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2.0" customHeight="1">
      <c r="A929" s="181"/>
      <c r="B929" s="182"/>
      <c r="C929" s="80"/>
      <c r="D929" s="80"/>
      <c r="E929" s="80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2.0" customHeight="1">
      <c r="A930" s="181"/>
      <c r="B930" s="182"/>
      <c r="C930" s="80"/>
      <c r="D930" s="80"/>
      <c r="E930" s="80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2.0" customHeight="1">
      <c r="A931" s="181"/>
      <c r="B931" s="182"/>
      <c r="C931" s="80"/>
      <c r="D931" s="80"/>
      <c r="E931" s="80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2.0" customHeight="1">
      <c r="A932" s="181"/>
      <c r="B932" s="182"/>
      <c r="C932" s="80"/>
      <c r="D932" s="80"/>
      <c r="E932" s="80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2.0" customHeight="1">
      <c r="A933" s="181"/>
      <c r="B933" s="182"/>
      <c r="C933" s="80"/>
      <c r="D933" s="80"/>
      <c r="E933" s="80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2.0" customHeight="1">
      <c r="A934" s="181"/>
      <c r="B934" s="182"/>
      <c r="C934" s="80"/>
      <c r="D934" s="80"/>
      <c r="E934" s="80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2.0" customHeight="1">
      <c r="A935" s="181"/>
      <c r="B935" s="182"/>
      <c r="C935" s="80"/>
      <c r="D935" s="80"/>
      <c r="E935" s="80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2.0" customHeight="1">
      <c r="A936" s="181"/>
      <c r="B936" s="182"/>
      <c r="C936" s="80"/>
      <c r="D936" s="80"/>
      <c r="E936" s="80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2.0" customHeight="1">
      <c r="A937" s="181"/>
      <c r="B937" s="182"/>
      <c r="C937" s="80"/>
      <c r="D937" s="80"/>
      <c r="E937" s="80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2.0" customHeight="1">
      <c r="A938" s="181"/>
      <c r="B938" s="182"/>
      <c r="C938" s="80"/>
      <c r="D938" s="80"/>
      <c r="E938" s="80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2.0" customHeight="1">
      <c r="A939" s="181"/>
      <c r="B939" s="182"/>
      <c r="C939" s="80"/>
      <c r="D939" s="80"/>
      <c r="E939" s="80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2.0" customHeight="1">
      <c r="A940" s="181"/>
      <c r="B940" s="182"/>
      <c r="C940" s="80"/>
      <c r="D940" s="80"/>
      <c r="E940" s="80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2.0" customHeight="1">
      <c r="A941" s="181"/>
      <c r="B941" s="182"/>
      <c r="C941" s="80"/>
      <c r="D941" s="80"/>
      <c r="E941" s="80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2.0" customHeight="1">
      <c r="A942" s="181"/>
      <c r="B942" s="182"/>
      <c r="C942" s="80"/>
      <c r="D942" s="80"/>
      <c r="E942" s="80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2.0" customHeight="1">
      <c r="A943" s="181"/>
      <c r="B943" s="182"/>
      <c r="C943" s="80"/>
      <c r="D943" s="80"/>
      <c r="E943" s="80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2.0" customHeight="1">
      <c r="A944" s="181"/>
      <c r="B944" s="182"/>
      <c r="C944" s="80"/>
      <c r="D944" s="80"/>
      <c r="E944" s="80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2.0" customHeight="1">
      <c r="A945" s="181"/>
      <c r="B945" s="182"/>
      <c r="C945" s="80"/>
      <c r="D945" s="80"/>
      <c r="E945" s="80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2.0" customHeight="1">
      <c r="A946" s="181"/>
      <c r="B946" s="182"/>
      <c r="C946" s="80"/>
      <c r="D946" s="80"/>
      <c r="E946" s="80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2.0" customHeight="1">
      <c r="A947" s="181"/>
      <c r="B947" s="182"/>
      <c r="C947" s="80"/>
      <c r="D947" s="80"/>
      <c r="E947" s="80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2.0" customHeight="1">
      <c r="A948" s="181"/>
      <c r="B948" s="182"/>
      <c r="C948" s="80"/>
      <c r="D948" s="80"/>
      <c r="E948" s="80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2.0" customHeight="1">
      <c r="A949" s="181"/>
      <c r="B949" s="182"/>
      <c r="C949" s="80"/>
      <c r="D949" s="80"/>
      <c r="E949" s="80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2.0" customHeight="1">
      <c r="A950" s="181"/>
      <c r="B950" s="182"/>
      <c r="C950" s="80"/>
      <c r="D950" s="80"/>
      <c r="E950" s="80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2.0" customHeight="1">
      <c r="A951" s="181"/>
      <c r="B951" s="182"/>
      <c r="C951" s="80"/>
      <c r="D951" s="80"/>
      <c r="E951" s="80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2.0" customHeight="1">
      <c r="A952" s="181"/>
      <c r="B952" s="182"/>
      <c r="C952" s="80"/>
      <c r="D952" s="80"/>
      <c r="E952" s="80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2.0" customHeight="1">
      <c r="A953" s="181"/>
      <c r="B953" s="182"/>
      <c r="C953" s="80"/>
      <c r="D953" s="80"/>
      <c r="E953" s="80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2.0" customHeight="1">
      <c r="A954" s="181"/>
      <c r="B954" s="182"/>
      <c r="C954" s="80"/>
      <c r="D954" s="80"/>
      <c r="E954" s="80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2.0" customHeight="1">
      <c r="A955" s="181"/>
      <c r="B955" s="182"/>
      <c r="C955" s="80"/>
      <c r="D955" s="80"/>
      <c r="E955" s="80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2.0" customHeight="1">
      <c r="A956" s="181"/>
      <c r="B956" s="182"/>
      <c r="C956" s="80"/>
      <c r="D956" s="80"/>
      <c r="E956" s="80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2.0" customHeight="1">
      <c r="A957" s="181"/>
      <c r="B957" s="182"/>
      <c r="C957" s="80"/>
      <c r="D957" s="80"/>
      <c r="E957" s="80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2.0" customHeight="1">
      <c r="A958" s="181"/>
      <c r="B958" s="182"/>
      <c r="C958" s="80"/>
      <c r="D958" s="80"/>
      <c r="E958" s="80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2.0" customHeight="1">
      <c r="A959" s="181"/>
      <c r="B959" s="182"/>
      <c r="C959" s="80"/>
      <c r="D959" s="80"/>
      <c r="E959" s="80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2.0" customHeight="1">
      <c r="A960" s="181"/>
      <c r="B960" s="182"/>
      <c r="C960" s="80"/>
      <c r="D960" s="80"/>
      <c r="E960" s="80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2.0" customHeight="1">
      <c r="A961" s="181"/>
      <c r="B961" s="182"/>
      <c r="C961" s="80"/>
      <c r="D961" s="80"/>
      <c r="E961" s="80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2.0" customHeight="1">
      <c r="A962" s="181"/>
      <c r="B962" s="182"/>
      <c r="C962" s="80"/>
      <c r="D962" s="80"/>
      <c r="E962" s="80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2.0" customHeight="1">
      <c r="A963" s="181"/>
      <c r="B963" s="182"/>
      <c r="C963" s="80"/>
      <c r="D963" s="80"/>
      <c r="E963" s="80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2.0" customHeight="1">
      <c r="A964" s="181"/>
      <c r="B964" s="182"/>
      <c r="C964" s="80"/>
      <c r="D964" s="80"/>
      <c r="E964" s="80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2.0" customHeight="1">
      <c r="A965" s="181"/>
      <c r="B965" s="182"/>
      <c r="C965" s="80"/>
      <c r="D965" s="80"/>
      <c r="E965" s="80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2.0" customHeight="1">
      <c r="A966" s="181"/>
      <c r="B966" s="182"/>
      <c r="C966" s="80"/>
      <c r="D966" s="80"/>
      <c r="E966" s="80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2.0" customHeight="1">
      <c r="A967" s="181"/>
      <c r="B967" s="182"/>
      <c r="C967" s="80"/>
      <c r="D967" s="80"/>
      <c r="E967" s="80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2.0" customHeight="1">
      <c r="A968" s="181"/>
      <c r="B968" s="182"/>
      <c r="C968" s="80"/>
      <c r="D968" s="80"/>
      <c r="E968" s="80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2.0" customHeight="1">
      <c r="A969" s="181"/>
      <c r="B969" s="182"/>
      <c r="C969" s="80"/>
      <c r="D969" s="80"/>
      <c r="E969" s="80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2.0" customHeight="1">
      <c r="A970" s="181"/>
      <c r="B970" s="182"/>
      <c r="C970" s="80"/>
      <c r="D970" s="80"/>
      <c r="E970" s="80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2.0" customHeight="1">
      <c r="A971" s="181"/>
      <c r="B971" s="182"/>
      <c r="C971" s="80"/>
      <c r="D971" s="80"/>
      <c r="E971" s="80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2.0" customHeight="1">
      <c r="A972" s="181"/>
      <c r="B972" s="182"/>
      <c r="C972" s="80"/>
      <c r="D972" s="80"/>
      <c r="E972" s="80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2.0" customHeight="1">
      <c r="A973" s="181"/>
      <c r="B973" s="182"/>
      <c r="C973" s="80"/>
      <c r="D973" s="80"/>
      <c r="E973" s="80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2.0" customHeight="1">
      <c r="A974" s="181"/>
      <c r="B974" s="182"/>
      <c r="C974" s="80"/>
      <c r="D974" s="80"/>
      <c r="E974" s="80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2.0" customHeight="1">
      <c r="A975" s="181"/>
      <c r="B975" s="182"/>
      <c r="C975" s="80"/>
      <c r="D975" s="80"/>
      <c r="E975" s="80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2.0" customHeight="1">
      <c r="A976" s="181"/>
      <c r="B976" s="182"/>
      <c r="C976" s="80"/>
      <c r="D976" s="80"/>
      <c r="E976" s="80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2.0" customHeight="1">
      <c r="A977" s="181"/>
      <c r="B977" s="182"/>
      <c r="C977" s="80"/>
      <c r="D977" s="80"/>
      <c r="E977" s="80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2.0" customHeight="1">
      <c r="A978" s="181"/>
      <c r="B978" s="182"/>
      <c r="C978" s="80"/>
      <c r="D978" s="80"/>
      <c r="E978" s="80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2.0" customHeight="1">
      <c r="A979" s="181"/>
      <c r="B979" s="182"/>
      <c r="C979" s="80"/>
      <c r="D979" s="80"/>
      <c r="E979" s="80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2.0" customHeight="1">
      <c r="A980" s="181"/>
      <c r="B980" s="182"/>
      <c r="C980" s="80"/>
      <c r="D980" s="80"/>
      <c r="E980" s="80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2.0" customHeight="1">
      <c r="A981" s="181"/>
      <c r="B981" s="182"/>
      <c r="C981" s="80"/>
      <c r="D981" s="80"/>
      <c r="E981" s="80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2.0" customHeight="1">
      <c r="A982" s="181"/>
      <c r="B982" s="182"/>
      <c r="C982" s="80"/>
      <c r="D982" s="80"/>
      <c r="E982" s="80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2.0" customHeight="1">
      <c r="A983" s="181"/>
      <c r="B983" s="182"/>
      <c r="C983" s="80"/>
      <c r="D983" s="80"/>
      <c r="E983" s="80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2.0" customHeight="1">
      <c r="A984" s="181"/>
      <c r="B984" s="182"/>
      <c r="C984" s="80"/>
      <c r="D984" s="80"/>
      <c r="E984" s="80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2.0" customHeight="1">
      <c r="A985" s="181"/>
      <c r="B985" s="182"/>
      <c r="C985" s="80"/>
      <c r="D985" s="80"/>
      <c r="E985" s="80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2.0" customHeight="1">
      <c r="A986" s="181"/>
      <c r="B986" s="182"/>
      <c r="C986" s="80"/>
      <c r="D986" s="80"/>
      <c r="E986" s="80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2.0" customHeight="1">
      <c r="A987" s="181"/>
      <c r="B987" s="182"/>
      <c r="C987" s="80"/>
      <c r="D987" s="80"/>
      <c r="E987" s="80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2.0" customHeight="1">
      <c r="A988" s="181"/>
      <c r="B988" s="182"/>
      <c r="C988" s="80"/>
      <c r="D988" s="80"/>
      <c r="E988" s="80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2.0" customHeight="1">
      <c r="A989" s="181"/>
      <c r="B989" s="182"/>
      <c r="C989" s="80"/>
      <c r="D989" s="80"/>
      <c r="E989" s="80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2.0" customHeight="1">
      <c r="A990" s="181"/>
      <c r="B990" s="182"/>
      <c r="C990" s="80"/>
      <c r="D990" s="80"/>
      <c r="E990" s="80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2.0" customHeight="1">
      <c r="A991" s="181"/>
      <c r="B991" s="182"/>
      <c r="C991" s="80"/>
      <c r="D991" s="80"/>
      <c r="E991" s="80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2.0" customHeight="1">
      <c r="A992" s="181"/>
      <c r="B992" s="182"/>
      <c r="C992" s="80"/>
      <c r="D992" s="80"/>
      <c r="E992" s="80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2.0" customHeight="1">
      <c r="A993" s="181"/>
      <c r="B993" s="182"/>
      <c r="C993" s="80"/>
      <c r="D993" s="80"/>
      <c r="E993" s="80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2.0" customHeight="1">
      <c r="A994" s="181"/>
      <c r="B994" s="182"/>
      <c r="C994" s="80"/>
      <c r="D994" s="80"/>
      <c r="E994" s="80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2.0" customHeight="1">
      <c r="A995" s="181"/>
      <c r="B995" s="182"/>
      <c r="C995" s="80"/>
      <c r="D995" s="80"/>
      <c r="E995" s="80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2.0" customHeight="1">
      <c r="A996" s="181"/>
      <c r="B996" s="182"/>
      <c r="C996" s="80"/>
      <c r="D996" s="80"/>
      <c r="E996" s="80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2.0" customHeight="1">
      <c r="A997" s="181"/>
      <c r="B997" s="182"/>
      <c r="C997" s="80"/>
      <c r="D997" s="80"/>
      <c r="E997" s="80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2.0" customHeight="1">
      <c r="A998" s="181"/>
      <c r="B998" s="182"/>
      <c r="C998" s="80"/>
      <c r="D998" s="80"/>
      <c r="E998" s="80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2.0" customHeight="1">
      <c r="A999" s="181"/>
      <c r="B999" s="182"/>
      <c r="C999" s="80"/>
      <c r="D999" s="80"/>
      <c r="E999" s="80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2.0" customHeight="1">
      <c r="A1000" s="181"/>
      <c r="B1000" s="182"/>
      <c r="C1000" s="80"/>
      <c r="D1000" s="80"/>
      <c r="E1000" s="80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1">
    <mergeCell ref="B1:B2"/>
  </mergeCells>
  <conditionalFormatting sqref="B69:F70">
    <cfRule type="cellIs" dxfId="0" priority="1" stopIfTrue="1" operator="lessThan">
      <formula>0</formula>
    </cfRule>
  </conditionalFormatting>
  <conditionalFormatting sqref="B68:F68">
    <cfRule type="cellIs" dxfId="0" priority="2" stopIfTrue="1" operator="lessThan">
      <formula>0</formula>
    </cfRule>
  </conditionalFormatting>
  <printOptions/>
  <pageMargins bottom="0.1968503937007874" footer="0.0" header="0.0" left="0.5905511811023623" right="0.7480314960629921" top="0.3937007874015748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2.38"/>
    <col customWidth="1" min="2" max="2" width="11.38"/>
    <col customWidth="1" min="3" max="6" width="10.88"/>
    <col customWidth="1" min="7" max="26" width="9.13"/>
  </cols>
  <sheetData>
    <row r="1" ht="12.0" customHeight="1">
      <c r="A1" s="183" t="s">
        <v>183</v>
      </c>
      <c r="B1" s="184" t="s">
        <v>184</v>
      </c>
      <c r="C1" s="185" t="s">
        <v>159</v>
      </c>
      <c r="D1" s="185" t="s">
        <v>185</v>
      </c>
      <c r="E1" s="185" t="s">
        <v>186</v>
      </c>
      <c r="F1" s="185" t="s">
        <v>57</v>
      </c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2.0" customHeight="1">
      <c r="A2" s="183"/>
      <c r="B2" s="186" t="s">
        <v>187</v>
      </c>
      <c r="C2" s="187">
        <f>Kassavood!N2</f>
        <v>2026</v>
      </c>
      <c r="D2" s="187">
        <f>Kassavood!O2</f>
        <v>2027</v>
      </c>
      <c r="E2" s="187">
        <f>Kassavood!P2</f>
        <v>2028</v>
      </c>
      <c r="F2" s="187">
        <f>Kassavood!Q2</f>
        <v>2029</v>
      </c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ht="12.0" customHeight="1">
      <c r="A3" s="188"/>
      <c r="B3" s="189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ht="12.0" customHeight="1">
      <c r="A4" s="183" t="s">
        <v>188</v>
      </c>
      <c r="B4" s="190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ht="12.0" customHeight="1">
      <c r="A5" s="183"/>
      <c r="B5" s="190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ht="12.0" customHeight="1">
      <c r="A6" s="191" t="s">
        <v>189</v>
      </c>
      <c r="B6" s="192"/>
      <c r="C6" s="193">
        <f>Kassavood!N97</f>
        <v>0</v>
      </c>
      <c r="D6" s="193">
        <f>Kassavood!O97</f>
        <v>0</v>
      </c>
      <c r="E6" s="193">
        <f>Kassavood!P97</f>
        <v>0</v>
      </c>
      <c r="F6" s="193">
        <f>Kassavood!Q97</f>
        <v>0</v>
      </c>
      <c r="G6" s="134"/>
      <c r="H6" s="134"/>
      <c r="I6" s="134"/>
      <c r="J6" s="134"/>
      <c r="K6" s="134"/>
      <c r="L6" s="134"/>
      <c r="M6" s="134"/>
      <c r="N6" s="134"/>
      <c r="O6" s="134"/>
      <c r="P6" s="194"/>
      <c r="Q6" s="134"/>
      <c r="R6" s="134"/>
      <c r="S6" s="134"/>
      <c r="T6" s="134"/>
      <c r="U6" s="134"/>
      <c r="V6" s="134"/>
      <c r="W6" s="134"/>
      <c r="X6" s="134"/>
      <c r="Y6" s="134"/>
      <c r="Z6" s="134"/>
    </row>
    <row r="7" ht="12.0" customHeight="1">
      <c r="A7" s="191" t="s">
        <v>190</v>
      </c>
      <c r="B7" s="192"/>
      <c r="C7" s="193">
        <f>Kasumiaruanne!C5-Kassavood!N14</f>
        <v>0</v>
      </c>
      <c r="D7" s="193">
        <f>C7+Kasumiaruanne!D5-Kassavood!O14</f>
        <v>0</v>
      </c>
      <c r="E7" s="193">
        <f>D7+Kasumiaruanne!E5-Kassavood!P14</f>
        <v>0</v>
      </c>
      <c r="F7" s="193">
        <f>E7+Kasumiaruanne!F5-Kassavood!Q14</f>
        <v>0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ht="12.0" customHeight="1">
      <c r="A8" s="191" t="s">
        <v>191</v>
      </c>
      <c r="B8" s="192"/>
      <c r="C8" s="195"/>
      <c r="D8" s="195"/>
      <c r="E8" s="195"/>
      <c r="F8" s="195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ht="12.0" customHeight="1">
      <c r="A9" s="191" t="s">
        <v>192</v>
      </c>
      <c r="B9" s="192"/>
      <c r="C9" s="195"/>
      <c r="D9" s="195"/>
      <c r="E9" s="195"/>
      <c r="F9" s="195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ht="12.0" customHeight="1">
      <c r="A10" s="191" t="s">
        <v>193</v>
      </c>
      <c r="B10" s="192"/>
      <c r="C10" s="193">
        <f>Kassavood!N48-Kasumiaruanne!C19</f>
        <v>0</v>
      </c>
      <c r="D10" s="193">
        <f>C10+Kassavood!O48-Tooted!S5</f>
        <v>0</v>
      </c>
      <c r="E10" s="193">
        <f>D10+Kassavood!P48-Tooted!T5</f>
        <v>0</v>
      </c>
      <c r="F10" s="193">
        <f>E10+Kassavood!Q48-Tooted!U5</f>
        <v>0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ht="12.0" customHeight="1">
      <c r="A11" s="191" t="s">
        <v>194</v>
      </c>
      <c r="B11" s="192"/>
      <c r="C11" s="195"/>
      <c r="D11" s="195"/>
      <c r="E11" s="195"/>
      <c r="F11" s="195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ht="12.0" customHeight="1">
      <c r="A12" s="196" t="s">
        <v>195</v>
      </c>
      <c r="B12" s="197">
        <f t="shared" ref="B12:F12" si="1">SUM(B6:B11)</f>
        <v>0</v>
      </c>
      <c r="C12" s="198">
        <f t="shared" si="1"/>
        <v>0</v>
      </c>
      <c r="D12" s="198">
        <f t="shared" si="1"/>
        <v>0</v>
      </c>
      <c r="E12" s="198">
        <f t="shared" si="1"/>
        <v>0</v>
      </c>
      <c r="F12" s="198">
        <f t="shared" si="1"/>
        <v>0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ht="12.0" customHeight="1">
      <c r="A13" s="199"/>
      <c r="B13" s="200"/>
      <c r="C13" s="201"/>
      <c r="D13" s="201"/>
      <c r="E13" s="201"/>
      <c r="F13" s="201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ht="12.0" customHeight="1">
      <c r="A14" s="202" t="s">
        <v>196</v>
      </c>
      <c r="B14" s="203"/>
      <c r="C14" s="203"/>
      <c r="D14" s="203"/>
      <c r="E14" s="203"/>
      <c r="F14" s="203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ht="12.0" customHeight="1">
      <c r="A15" s="191" t="s">
        <v>197</v>
      </c>
      <c r="B15" s="192"/>
      <c r="C15" s="193">
        <f>B15+Kassavood!N104</f>
        <v>0</v>
      </c>
      <c r="D15" s="193">
        <f>B15+Kassavood!O104</f>
        <v>0</v>
      </c>
      <c r="E15" s="193">
        <f>B15+Kassavood!P104</f>
        <v>0</v>
      </c>
      <c r="F15" s="193">
        <f>B15+Kassavood!Q104</f>
        <v>0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ht="12.0" customHeight="1">
      <c r="A16" s="191" t="s">
        <v>198</v>
      </c>
      <c r="B16" s="192"/>
      <c r="C16" s="193">
        <f>B16+Kassavood!N106</f>
        <v>0</v>
      </c>
      <c r="D16" s="193">
        <f>B16+Kassavood!O106</f>
        <v>0</v>
      </c>
      <c r="E16" s="193">
        <f>B16+Kassavood!P106</f>
        <v>0</v>
      </c>
      <c r="F16" s="193">
        <f>B16+Kassavood!Q106</f>
        <v>0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ht="12.0" customHeight="1">
      <c r="A17" s="191" t="s">
        <v>199</v>
      </c>
      <c r="B17" s="192"/>
      <c r="C17" s="193">
        <f>B17-Kassavood!N108-Kassavood!N109</f>
        <v>0</v>
      </c>
      <c r="D17" s="193">
        <f>C17-Kassavood!O108-Kassavood!O109</f>
        <v>0</v>
      </c>
      <c r="E17" s="193">
        <f>D17-Kassavood!P108-Kassavood!P109</f>
        <v>0</v>
      </c>
      <c r="F17" s="193">
        <f>E17-Kassavood!Q108-Kassavood!Q109</f>
        <v>0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ht="12.0" customHeight="1">
      <c r="A18" s="204" t="s">
        <v>200</v>
      </c>
      <c r="B18" s="205"/>
      <c r="C18" s="205"/>
      <c r="D18" s="205"/>
      <c r="E18" s="205"/>
      <c r="F18" s="206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ht="12.0" customHeight="1">
      <c r="A19" s="191" t="s">
        <v>200</v>
      </c>
      <c r="B19" s="192"/>
      <c r="C19" s="193">
        <f>B19+Kassavood!N112</f>
        <v>0</v>
      </c>
      <c r="D19" s="193">
        <f>B19+Kassavood!O112</f>
        <v>0</v>
      </c>
      <c r="E19" s="193">
        <f>B19+Kassavood!P112</f>
        <v>0</v>
      </c>
      <c r="F19" s="193">
        <f>B19+Kassavood!Q112</f>
        <v>0</v>
      </c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ht="12.0" customHeight="1">
      <c r="A20" s="191" t="s">
        <v>201</v>
      </c>
      <c r="B20" s="192"/>
      <c r="C20" s="193">
        <f>B20-Kassavood!N114</f>
        <v>0</v>
      </c>
      <c r="D20" s="193">
        <f>C20-Kassavood!O114</f>
        <v>0</v>
      </c>
      <c r="E20" s="193">
        <f>D20-Kassavood!P114</f>
        <v>0</v>
      </c>
      <c r="F20" s="193">
        <f>E20-Kassavood!Q114</f>
        <v>0</v>
      </c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ht="12.0" customHeight="1">
      <c r="A21" s="204" t="s">
        <v>202</v>
      </c>
      <c r="B21" s="205"/>
      <c r="C21" s="205"/>
      <c r="D21" s="205"/>
      <c r="E21" s="205"/>
      <c r="F21" s="206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ht="12.0" customHeight="1">
      <c r="A22" s="207" t="s">
        <v>203</v>
      </c>
      <c r="B22" s="208"/>
      <c r="C22" s="209">
        <f>$B$22+Kassavood!N105+Kassavood!N107</f>
        <v>0</v>
      </c>
      <c r="D22" s="209">
        <f>$B$22+Kassavood!O105+Kassavood!O107</f>
        <v>0</v>
      </c>
      <c r="E22" s="209">
        <f>$B$22+Kassavood!P105+Kassavood!P107</f>
        <v>0</v>
      </c>
      <c r="F22" s="209">
        <f>$B$22+Kassavood!Q105+Kassavood!Q107</f>
        <v>0</v>
      </c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ht="12.0" customHeight="1">
      <c r="A23" s="207" t="s">
        <v>204</v>
      </c>
      <c r="B23" s="208"/>
      <c r="C23" s="209">
        <f>$B$23+Kassavood!N113</f>
        <v>0</v>
      </c>
      <c r="D23" s="209">
        <f>$B$23+Kassavood!O113</f>
        <v>0</v>
      </c>
      <c r="E23" s="209">
        <f>$B$23+Kassavood!P113</f>
        <v>0</v>
      </c>
      <c r="F23" s="209">
        <f>$B$23+Kassavood!Q113</f>
        <v>0</v>
      </c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ht="12.0" customHeight="1">
      <c r="A24" s="191" t="s">
        <v>199</v>
      </c>
      <c r="B24" s="208"/>
      <c r="C24" s="209">
        <f>-Kassavood!N110-Kassavood!N111-Kassavood!N115+B24</f>
        <v>0</v>
      </c>
      <c r="D24" s="209">
        <f>-Kassavood!O110-Kassavood!O111-Kassavood!O115+C24</f>
        <v>0</v>
      </c>
      <c r="E24" s="209">
        <f>-Kassavood!P110-Kassavood!P111-Kassavood!P115+D24</f>
        <v>0</v>
      </c>
      <c r="F24" s="209">
        <f>-Kassavood!Q110-Kassavood!Q111-Kassavood!Q115+E24</f>
        <v>0</v>
      </c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ht="12.0" customHeight="1">
      <c r="A25" s="196" t="s">
        <v>205</v>
      </c>
      <c r="B25" s="197">
        <f t="shared" ref="B25:F25" si="2">SUM(B15:B24)</f>
        <v>0</v>
      </c>
      <c r="C25" s="198">
        <f t="shared" si="2"/>
        <v>0</v>
      </c>
      <c r="D25" s="198">
        <f t="shared" si="2"/>
        <v>0</v>
      </c>
      <c r="E25" s="198">
        <f t="shared" si="2"/>
        <v>0</v>
      </c>
      <c r="F25" s="198">
        <f t="shared" si="2"/>
        <v>0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ht="12.0" customHeight="1">
      <c r="A26" s="210"/>
      <c r="B26" s="211"/>
      <c r="C26" s="212"/>
      <c r="D26" s="212"/>
      <c r="E26" s="212"/>
      <c r="F26" s="212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ht="12.0" customHeight="1">
      <c r="A27" s="199" t="s">
        <v>206</v>
      </c>
      <c r="B27" s="213">
        <f t="shared" ref="B27:F27" si="3">B12+B25</f>
        <v>0</v>
      </c>
      <c r="C27" s="214">
        <f t="shared" si="3"/>
        <v>0</v>
      </c>
      <c r="D27" s="214">
        <f t="shared" si="3"/>
        <v>0</v>
      </c>
      <c r="E27" s="214">
        <f t="shared" si="3"/>
        <v>0</v>
      </c>
      <c r="F27" s="214">
        <f t="shared" si="3"/>
        <v>0</v>
      </c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ht="12.0" customHeight="1">
      <c r="A28" s="199"/>
      <c r="B28" s="200"/>
      <c r="C28" s="215"/>
      <c r="D28" s="215"/>
      <c r="E28" s="215"/>
      <c r="F28" s="215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ht="12.0" customHeight="1">
      <c r="A29" s="199"/>
      <c r="B29" s="200"/>
      <c r="C29" s="215"/>
      <c r="D29" s="215"/>
      <c r="E29" s="215"/>
      <c r="F29" s="215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ht="12.0" customHeight="1">
      <c r="A30" s="210"/>
      <c r="B30" s="216"/>
      <c r="C30" s="201"/>
      <c r="D30" s="201"/>
      <c r="E30" s="201"/>
      <c r="F30" s="201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ht="12.0" customHeight="1">
      <c r="A31" s="199" t="s">
        <v>207</v>
      </c>
      <c r="B31" s="200"/>
      <c r="C31" s="201"/>
      <c r="D31" s="201"/>
      <c r="E31" s="201"/>
      <c r="F31" s="201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ht="12.0" customHeight="1">
      <c r="A32" s="217"/>
      <c r="B32" s="218"/>
      <c r="C32" s="201"/>
      <c r="D32" s="201"/>
      <c r="E32" s="201"/>
      <c r="F32" s="201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2.0" customHeight="1">
      <c r="A33" s="191" t="s">
        <v>208</v>
      </c>
      <c r="B33" s="192">
        <v>0.0</v>
      </c>
      <c r="C33" s="193">
        <f>IF(Kassavood!N91="Viga, kliki siin!",B33,(B33+Kassavood!N22-Kassavood!N91))</f>
        <v>0</v>
      </c>
      <c r="D33" s="193">
        <f>C33+Kassavood!O22-Kassavood!O91</f>
        <v>0</v>
      </c>
      <c r="E33" s="193">
        <f>D33+Kassavood!P22-Kassavood!P91</f>
        <v>0</v>
      </c>
      <c r="F33" s="193">
        <f>E33+Kassavood!Q22-Kassavood!Q91</f>
        <v>0</v>
      </c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2.0" customHeight="1">
      <c r="A34" s="191" t="s">
        <v>209</v>
      </c>
      <c r="B34" s="192"/>
      <c r="C34" s="193">
        <f>IF(Kassavood!N90&gt;0,Kassavood!N90,0)</f>
        <v>0</v>
      </c>
      <c r="D34" s="193">
        <f>IF(Kassavood!O90&gt;0,Kassavood!O90,0)</f>
        <v>0</v>
      </c>
      <c r="E34" s="193">
        <f>IF(Kassavood!P90&gt;0,Kassavood!P90,0)</f>
        <v>0</v>
      </c>
      <c r="F34" s="193">
        <f>IF(Kassavood!Q90&gt;0,Kassavood!Q90,0)</f>
        <v>0</v>
      </c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2.0" customHeight="1">
      <c r="A35" s="191" t="s">
        <v>210</v>
      </c>
      <c r="B35" s="192"/>
      <c r="C35" s="195"/>
      <c r="D35" s="195"/>
      <c r="E35" s="195"/>
      <c r="F35" s="195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2.0" customHeight="1">
      <c r="A36" s="191" t="s">
        <v>211</v>
      </c>
      <c r="B36" s="192"/>
      <c r="C36" s="195"/>
      <c r="D36" s="195"/>
      <c r="E36" s="195"/>
      <c r="F36" s="195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2.0" customHeight="1">
      <c r="A37" s="191" t="s">
        <v>212</v>
      </c>
      <c r="B37" s="192"/>
      <c r="C37" s="195"/>
      <c r="D37" s="195"/>
      <c r="E37" s="195"/>
      <c r="F37" s="195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2.0" customHeight="1">
      <c r="A38" s="191" t="s">
        <v>213</v>
      </c>
      <c r="B38" s="192"/>
      <c r="C38" s="193">
        <f>Kassavood!N19-Kassavood!N88-Kassavood!N83-Kassavood!N84+Kasumiaruanne!C52+Kasumiaruanne!C53-Kassavood!N93</f>
        <v>0</v>
      </c>
      <c r="D38" s="193">
        <f>C38+Kassavood!O19-Kassavood!O88-Kassavood!O83-Kassavood!O84+Kasumiaruanne!D52+Kasumiaruanne!D53-Kassavood!O93</f>
        <v>0</v>
      </c>
      <c r="E38" s="193">
        <f>D38+Kassavood!P19-Kassavood!P88-Kassavood!P83-Kassavood!P84+Kasumiaruanne!E52+Kasumiaruanne!E53-Kassavood!P93</f>
        <v>0</v>
      </c>
      <c r="F38" s="193">
        <f>E38+Kassavood!Q19-Kassavood!Q88-Kassavood!Q83-Kassavood!Q84+Kasumiaruanne!F52+Kasumiaruanne!F53-Kassavood!Q93</f>
        <v>0</v>
      </c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2.0" customHeight="1">
      <c r="A39" s="196" t="s">
        <v>214</v>
      </c>
      <c r="B39" s="197">
        <f t="shared" ref="B39:F39" si="4">SUM(B33:B38)</f>
        <v>0</v>
      </c>
      <c r="C39" s="198">
        <f t="shared" si="4"/>
        <v>0</v>
      </c>
      <c r="D39" s="198">
        <f t="shared" si="4"/>
        <v>0</v>
      </c>
      <c r="E39" s="198">
        <f t="shared" si="4"/>
        <v>0</v>
      </c>
      <c r="F39" s="198">
        <f t="shared" si="4"/>
        <v>0</v>
      </c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2.0" customHeight="1">
      <c r="A40" s="217"/>
      <c r="B40" s="219"/>
      <c r="C40" s="212"/>
      <c r="D40" s="212"/>
      <c r="E40" s="212"/>
      <c r="F40" s="212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2.0" customHeight="1">
      <c r="A41" s="191" t="s">
        <v>215</v>
      </c>
      <c r="B41" s="192"/>
      <c r="C41" s="193">
        <f>B41+Kassavood!N21-C34</f>
        <v>0</v>
      </c>
      <c r="D41" s="193">
        <f>C41+Kassavood!O21-D34</f>
        <v>0</v>
      </c>
      <c r="E41" s="193">
        <f>D41+Kassavood!P21-E34</f>
        <v>0</v>
      </c>
      <c r="F41" s="193">
        <f>E41+Kassavood!Q21-F34</f>
        <v>0</v>
      </c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2.0" customHeight="1">
      <c r="A42" s="191" t="s">
        <v>216</v>
      </c>
      <c r="B42" s="192"/>
      <c r="C42" s="195"/>
      <c r="D42" s="195"/>
      <c r="E42" s="195"/>
      <c r="F42" s="195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2.0" customHeight="1">
      <c r="A43" s="220" t="s">
        <v>217</v>
      </c>
      <c r="B43" s="208"/>
      <c r="C43" s="209">
        <f t="shared" ref="C43:F43" si="5">C22+C23+C24</f>
        <v>0</v>
      </c>
      <c r="D43" s="209">
        <f t="shared" si="5"/>
        <v>0</v>
      </c>
      <c r="E43" s="209">
        <f t="shared" si="5"/>
        <v>0</v>
      </c>
      <c r="F43" s="209">
        <f t="shared" si="5"/>
        <v>0</v>
      </c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2.0" customHeight="1">
      <c r="A44" s="196" t="s">
        <v>218</v>
      </c>
      <c r="B44" s="197">
        <f t="shared" ref="B44:F44" si="6">SUM(B41:B43)</f>
        <v>0</v>
      </c>
      <c r="C44" s="198">
        <f t="shared" si="6"/>
        <v>0</v>
      </c>
      <c r="D44" s="198">
        <f t="shared" si="6"/>
        <v>0</v>
      </c>
      <c r="E44" s="198">
        <f t="shared" si="6"/>
        <v>0</v>
      </c>
      <c r="F44" s="198">
        <f t="shared" si="6"/>
        <v>0</v>
      </c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2.0" customHeight="1">
      <c r="A45" s="210"/>
      <c r="B45" s="211"/>
      <c r="C45" s="212"/>
      <c r="D45" s="212"/>
      <c r="E45" s="212"/>
      <c r="F45" s="212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2.0" customHeight="1">
      <c r="A46" s="191" t="s">
        <v>219</v>
      </c>
      <c r="B46" s="192"/>
      <c r="C46" s="193">
        <f>B46+Kassavood!N20</f>
        <v>0</v>
      </c>
      <c r="D46" s="193">
        <f>C46+Kassavood!O20</f>
        <v>0</v>
      </c>
      <c r="E46" s="193">
        <f>D46+Kassavood!P20</f>
        <v>0</v>
      </c>
      <c r="F46" s="193">
        <f>E46+Kassavood!Q20</f>
        <v>0</v>
      </c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2.0" customHeight="1">
      <c r="A47" s="191" t="s">
        <v>220</v>
      </c>
      <c r="B47" s="192"/>
      <c r="C47" s="193">
        <f t="shared" ref="C47:F47" si="7">IF(B49&gt;B46*0.1,B46*0.1,IF(B49&lt;0,0,B49*0.1))</f>
        <v>0</v>
      </c>
      <c r="D47" s="193">
        <f t="shared" si="7"/>
        <v>0</v>
      </c>
      <c r="E47" s="193">
        <f t="shared" si="7"/>
        <v>0</v>
      </c>
      <c r="F47" s="193">
        <f t="shared" si="7"/>
        <v>0</v>
      </c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2.0" customHeight="1">
      <c r="A48" s="191" t="s">
        <v>221</v>
      </c>
      <c r="B48" s="192"/>
      <c r="C48" s="193">
        <f>(B49+B48-Kassavood!N94)-C47</f>
        <v>0</v>
      </c>
      <c r="D48" s="193">
        <f>(C48+C49-Kassavood!O94)-(D47-C47)</f>
        <v>0</v>
      </c>
      <c r="E48" s="193">
        <f>(D48+D49-E47+D47-Kassavood!P94)</f>
        <v>0</v>
      </c>
      <c r="F48" s="193">
        <f>(E48+E49-F47+E47-Kassavood!Q94)</f>
        <v>0</v>
      </c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2.0" customHeight="1">
      <c r="A49" s="191" t="s">
        <v>222</v>
      </c>
      <c r="B49" s="192"/>
      <c r="C49" s="193">
        <f>Kasumiaruanne!C69</f>
        <v>0</v>
      </c>
      <c r="D49" s="193">
        <f>Kasumiaruanne!D69</f>
        <v>0</v>
      </c>
      <c r="E49" s="193">
        <f>Kasumiaruanne!E69</f>
        <v>0</v>
      </c>
      <c r="F49" s="193">
        <f>Kasumiaruanne!F69</f>
        <v>0</v>
      </c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2.0" customHeight="1">
      <c r="A50" s="196" t="s">
        <v>223</v>
      </c>
      <c r="B50" s="193">
        <f t="shared" ref="B50:F50" si="8">SUM(B46:B49)</f>
        <v>0</v>
      </c>
      <c r="C50" s="193">
        <f t="shared" si="8"/>
        <v>0</v>
      </c>
      <c r="D50" s="193">
        <f t="shared" si="8"/>
        <v>0</v>
      </c>
      <c r="E50" s="193">
        <f t="shared" si="8"/>
        <v>0</v>
      </c>
      <c r="F50" s="193">
        <f t="shared" si="8"/>
        <v>0</v>
      </c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2.0" customHeight="1">
      <c r="A51" s="221"/>
      <c r="B51" s="222"/>
      <c r="C51" s="201"/>
      <c r="D51" s="201"/>
      <c r="E51" s="201"/>
      <c r="F51" s="201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2.0" customHeight="1">
      <c r="A52" s="199" t="s">
        <v>224</v>
      </c>
      <c r="B52" s="213">
        <f t="shared" ref="B52:F52" si="9">B39+B44+B50</f>
        <v>0</v>
      </c>
      <c r="C52" s="214">
        <f t="shared" si="9"/>
        <v>0</v>
      </c>
      <c r="D52" s="214">
        <f t="shared" si="9"/>
        <v>0</v>
      </c>
      <c r="E52" s="214">
        <f t="shared" si="9"/>
        <v>0</v>
      </c>
      <c r="F52" s="214">
        <f t="shared" si="9"/>
        <v>0</v>
      </c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2.0" customHeight="1">
      <c r="A53" s="134"/>
      <c r="B53" s="189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2.0" customHeight="1">
      <c r="A54" s="134"/>
      <c r="B54" s="189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2.0" customHeight="1">
      <c r="A55" s="134"/>
      <c r="B55" s="189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2.0" customHeight="1">
      <c r="A56" s="134"/>
      <c r="B56" s="189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2.0" customHeight="1">
      <c r="A57" s="134"/>
      <c r="B57" s="189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2.0" customHeight="1">
      <c r="A58" s="134"/>
      <c r="B58" s="189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2.0" customHeight="1">
      <c r="A59" s="134"/>
      <c r="B59" s="189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2.0" customHeight="1">
      <c r="A60" s="134"/>
      <c r="B60" s="189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2.0" customHeight="1">
      <c r="A61" s="134"/>
      <c r="B61" s="189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2.0" customHeight="1">
      <c r="A62" s="134"/>
      <c r="B62" s="189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2.0" customHeight="1">
      <c r="A63" s="134"/>
      <c r="B63" s="189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2.0" customHeight="1">
      <c r="A64" s="134"/>
      <c r="B64" s="189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2.0" customHeight="1">
      <c r="A65" s="134"/>
      <c r="B65" s="189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2.0" customHeight="1">
      <c r="A66" s="134"/>
      <c r="B66" s="189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2.0" customHeight="1">
      <c r="A67" s="134"/>
      <c r="B67" s="189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2.0" customHeight="1">
      <c r="A68" s="134"/>
      <c r="B68" s="189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2.0" customHeight="1">
      <c r="A69" s="134"/>
      <c r="B69" s="189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2.0" customHeight="1">
      <c r="A70" s="134"/>
      <c r="B70" s="189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2.0" customHeight="1">
      <c r="A71" s="134"/>
      <c r="B71" s="189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2.0" customHeight="1">
      <c r="A72" s="134"/>
      <c r="B72" s="189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2.0" customHeight="1">
      <c r="A73" s="134"/>
      <c r="B73" s="189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2.0" customHeight="1">
      <c r="A74" s="134"/>
      <c r="B74" s="189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2.0" customHeight="1">
      <c r="A75" s="134"/>
      <c r="B75" s="189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2.0" customHeight="1">
      <c r="A76" s="134"/>
      <c r="B76" s="189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2.0" customHeight="1">
      <c r="A77" s="134"/>
      <c r="B77" s="189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2.0" customHeight="1">
      <c r="A78" s="134"/>
      <c r="B78" s="189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2.0" customHeight="1">
      <c r="A79" s="134"/>
      <c r="B79" s="189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2.0" customHeight="1">
      <c r="A80" s="134"/>
      <c r="B80" s="189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2.0" customHeight="1">
      <c r="A81" s="134"/>
      <c r="B81" s="189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2.0" customHeight="1">
      <c r="A82" s="134"/>
      <c r="B82" s="189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2.0" customHeight="1">
      <c r="A83" s="134"/>
      <c r="B83" s="189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2.0" customHeight="1">
      <c r="A84" s="134"/>
      <c r="B84" s="189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2.0" customHeight="1">
      <c r="A85" s="134"/>
      <c r="B85" s="189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2.0" customHeight="1">
      <c r="A86" s="134"/>
      <c r="B86" s="189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2.0" customHeight="1">
      <c r="A87" s="134"/>
      <c r="B87" s="189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2.0" customHeight="1">
      <c r="A88" s="134"/>
      <c r="B88" s="189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2.0" customHeight="1">
      <c r="A89" s="134"/>
      <c r="B89" s="189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2.0" customHeight="1">
      <c r="A90" s="134"/>
      <c r="B90" s="189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2.0" customHeight="1">
      <c r="A91" s="134"/>
      <c r="B91" s="189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2.0" customHeight="1">
      <c r="A92" s="134"/>
      <c r="B92" s="189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2.0" customHeight="1">
      <c r="A93" s="134"/>
      <c r="B93" s="189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2.0" customHeight="1">
      <c r="A94" s="134"/>
      <c r="B94" s="189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2.0" customHeight="1">
      <c r="A95" s="134"/>
      <c r="B95" s="189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2.0" customHeight="1">
      <c r="A96" s="134"/>
      <c r="B96" s="189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2.0" customHeight="1">
      <c r="A97" s="134"/>
      <c r="B97" s="189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2.0" customHeight="1">
      <c r="A98" s="134"/>
      <c r="B98" s="189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2.0" customHeight="1">
      <c r="A99" s="134"/>
      <c r="B99" s="189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2.0" customHeight="1">
      <c r="A100" s="134"/>
      <c r="B100" s="189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2.0" customHeight="1">
      <c r="A101" s="134"/>
      <c r="B101" s="189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2.0" customHeight="1">
      <c r="A102" s="134"/>
      <c r="B102" s="189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2.0" customHeight="1">
      <c r="A103" s="134"/>
      <c r="B103" s="189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2.0" customHeight="1">
      <c r="A104" s="134"/>
      <c r="B104" s="189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2.0" customHeight="1">
      <c r="A105" s="134"/>
      <c r="B105" s="189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2.0" customHeight="1">
      <c r="A106" s="134"/>
      <c r="B106" s="189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2.0" customHeight="1">
      <c r="A107" s="134"/>
      <c r="B107" s="189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2.0" customHeight="1">
      <c r="A108" s="134"/>
      <c r="B108" s="189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2.0" customHeight="1">
      <c r="A109" s="134"/>
      <c r="B109" s="189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2.0" customHeight="1">
      <c r="A110" s="134"/>
      <c r="B110" s="189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2.0" customHeight="1">
      <c r="A111" s="134"/>
      <c r="B111" s="189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2.0" customHeight="1">
      <c r="A112" s="134"/>
      <c r="B112" s="189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2.0" customHeight="1">
      <c r="A113" s="134"/>
      <c r="B113" s="189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2.0" customHeight="1">
      <c r="A114" s="134"/>
      <c r="B114" s="189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2.0" customHeight="1">
      <c r="A115" s="134"/>
      <c r="B115" s="189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2.0" customHeight="1">
      <c r="A116" s="134"/>
      <c r="B116" s="189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2.0" customHeight="1">
      <c r="A117" s="134"/>
      <c r="B117" s="189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2.0" customHeight="1">
      <c r="A118" s="134"/>
      <c r="B118" s="189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2.0" customHeight="1">
      <c r="A119" s="134"/>
      <c r="B119" s="189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2.0" customHeight="1">
      <c r="A120" s="134"/>
      <c r="B120" s="189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2.0" customHeight="1">
      <c r="A121" s="134"/>
      <c r="B121" s="189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2.0" customHeight="1">
      <c r="A122" s="134"/>
      <c r="B122" s="189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2.0" customHeight="1">
      <c r="A123" s="134"/>
      <c r="B123" s="189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2.0" customHeight="1">
      <c r="A124" s="134"/>
      <c r="B124" s="189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2.0" customHeight="1">
      <c r="A125" s="134"/>
      <c r="B125" s="189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2.0" customHeight="1">
      <c r="A126" s="134"/>
      <c r="B126" s="189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2.0" customHeight="1">
      <c r="A127" s="134"/>
      <c r="B127" s="189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2.0" customHeight="1">
      <c r="A128" s="134"/>
      <c r="B128" s="189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2.0" customHeight="1">
      <c r="A129" s="134"/>
      <c r="B129" s="189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2.0" customHeight="1">
      <c r="A130" s="134"/>
      <c r="B130" s="189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2.0" customHeight="1">
      <c r="A131" s="134"/>
      <c r="B131" s="189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2.0" customHeight="1">
      <c r="A132" s="134"/>
      <c r="B132" s="189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2.0" customHeight="1">
      <c r="A133" s="134"/>
      <c r="B133" s="189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2.0" customHeight="1">
      <c r="A134" s="134"/>
      <c r="B134" s="189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2.0" customHeight="1">
      <c r="A135" s="134"/>
      <c r="B135" s="189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2.0" customHeight="1">
      <c r="A136" s="134"/>
      <c r="B136" s="189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2.0" customHeight="1">
      <c r="A137" s="134"/>
      <c r="B137" s="189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2.0" customHeight="1">
      <c r="A138" s="134"/>
      <c r="B138" s="189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2.0" customHeight="1">
      <c r="A139" s="134"/>
      <c r="B139" s="189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2.0" customHeight="1">
      <c r="A140" s="134"/>
      <c r="B140" s="189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2.0" customHeight="1">
      <c r="A141" s="134"/>
      <c r="B141" s="189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2.0" customHeight="1">
      <c r="A142" s="134"/>
      <c r="B142" s="189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2.0" customHeight="1">
      <c r="A143" s="134"/>
      <c r="B143" s="189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2.0" customHeight="1">
      <c r="A144" s="134"/>
      <c r="B144" s="189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2.0" customHeight="1">
      <c r="A145" s="134"/>
      <c r="B145" s="189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2.0" customHeight="1">
      <c r="A146" s="134"/>
      <c r="B146" s="189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2.0" customHeight="1">
      <c r="A147" s="134"/>
      <c r="B147" s="189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2.0" customHeight="1">
      <c r="A148" s="134"/>
      <c r="B148" s="189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2.0" customHeight="1">
      <c r="A149" s="134"/>
      <c r="B149" s="189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2.0" customHeight="1">
      <c r="A150" s="134"/>
      <c r="B150" s="189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2.0" customHeight="1">
      <c r="A151" s="134"/>
      <c r="B151" s="189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2.0" customHeight="1">
      <c r="A152" s="134"/>
      <c r="B152" s="189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2.0" customHeight="1">
      <c r="A153" s="134"/>
      <c r="B153" s="189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2.0" customHeight="1">
      <c r="A154" s="134"/>
      <c r="B154" s="189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2.0" customHeight="1">
      <c r="A155" s="134"/>
      <c r="B155" s="189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2.0" customHeight="1">
      <c r="A156" s="134"/>
      <c r="B156" s="189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2.0" customHeight="1">
      <c r="A157" s="134"/>
      <c r="B157" s="189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2.0" customHeight="1">
      <c r="A158" s="134"/>
      <c r="B158" s="189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2.0" customHeight="1">
      <c r="A159" s="134"/>
      <c r="B159" s="189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2.0" customHeight="1">
      <c r="A160" s="134"/>
      <c r="B160" s="189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2.0" customHeight="1">
      <c r="A161" s="134"/>
      <c r="B161" s="189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2.0" customHeight="1">
      <c r="A162" s="134"/>
      <c r="B162" s="189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2.0" customHeight="1">
      <c r="A163" s="134"/>
      <c r="B163" s="189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2.0" customHeight="1">
      <c r="A164" s="134"/>
      <c r="B164" s="189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2.0" customHeight="1">
      <c r="A165" s="134"/>
      <c r="B165" s="189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2.0" customHeight="1">
      <c r="A166" s="134"/>
      <c r="B166" s="189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2.0" customHeight="1">
      <c r="A167" s="134"/>
      <c r="B167" s="189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2.0" customHeight="1">
      <c r="A168" s="134"/>
      <c r="B168" s="189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2.0" customHeight="1">
      <c r="A169" s="134"/>
      <c r="B169" s="189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2.0" customHeight="1">
      <c r="A170" s="134"/>
      <c r="B170" s="189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2.0" customHeight="1">
      <c r="A171" s="134"/>
      <c r="B171" s="189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2.0" customHeight="1">
      <c r="A172" s="134"/>
      <c r="B172" s="189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2.0" customHeight="1">
      <c r="A173" s="134"/>
      <c r="B173" s="189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2.0" customHeight="1">
      <c r="A174" s="134"/>
      <c r="B174" s="189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2.0" customHeight="1">
      <c r="A175" s="134"/>
      <c r="B175" s="189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2.0" customHeight="1">
      <c r="A176" s="134"/>
      <c r="B176" s="189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2.0" customHeight="1">
      <c r="A177" s="134"/>
      <c r="B177" s="189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2.0" customHeight="1">
      <c r="A178" s="134"/>
      <c r="B178" s="189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2.0" customHeight="1">
      <c r="A179" s="134"/>
      <c r="B179" s="189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2.0" customHeight="1">
      <c r="A180" s="134"/>
      <c r="B180" s="189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2.0" customHeight="1">
      <c r="A181" s="134"/>
      <c r="B181" s="189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2.0" customHeight="1">
      <c r="A182" s="134"/>
      <c r="B182" s="189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2.0" customHeight="1">
      <c r="A183" s="134"/>
      <c r="B183" s="189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2.0" customHeight="1">
      <c r="A184" s="134"/>
      <c r="B184" s="189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2.0" customHeight="1">
      <c r="A185" s="134"/>
      <c r="B185" s="189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2.0" customHeight="1">
      <c r="A186" s="134"/>
      <c r="B186" s="189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2.0" customHeight="1">
      <c r="A187" s="134"/>
      <c r="B187" s="189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2.0" customHeight="1">
      <c r="A188" s="134"/>
      <c r="B188" s="189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2.0" customHeight="1">
      <c r="A189" s="134"/>
      <c r="B189" s="189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2.0" customHeight="1">
      <c r="A190" s="134"/>
      <c r="B190" s="189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2.0" customHeight="1">
      <c r="A191" s="134"/>
      <c r="B191" s="189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2.0" customHeight="1">
      <c r="A192" s="134"/>
      <c r="B192" s="189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2.0" customHeight="1">
      <c r="A193" s="134"/>
      <c r="B193" s="189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2.0" customHeight="1">
      <c r="A194" s="134"/>
      <c r="B194" s="189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2.0" customHeight="1">
      <c r="A195" s="134"/>
      <c r="B195" s="189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2.0" customHeight="1">
      <c r="A196" s="134"/>
      <c r="B196" s="189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2.0" customHeight="1">
      <c r="A197" s="134"/>
      <c r="B197" s="189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2.0" customHeight="1">
      <c r="A198" s="134"/>
      <c r="B198" s="189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2.0" customHeight="1">
      <c r="A199" s="134"/>
      <c r="B199" s="189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2.0" customHeight="1">
      <c r="A200" s="134"/>
      <c r="B200" s="189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2.0" customHeight="1">
      <c r="A201" s="134"/>
      <c r="B201" s="189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2.0" customHeight="1">
      <c r="A202" s="134"/>
      <c r="B202" s="189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2.0" customHeight="1">
      <c r="A203" s="134"/>
      <c r="B203" s="189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2.0" customHeight="1">
      <c r="A204" s="134"/>
      <c r="B204" s="189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2.0" customHeight="1">
      <c r="A205" s="134"/>
      <c r="B205" s="189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2.0" customHeight="1">
      <c r="A206" s="134"/>
      <c r="B206" s="189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2.0" customHeight="1">
      <c r="A207" s="134"/>
      <c r="B207" s="189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2.0" customHeight="1">
      <c r="A208" s="134"/>
      <c r="B208" s="189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2.0" customHeight="1">
      <c r="A209" s="134"/>
      <c r="B209" s="189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2.0" customHeight="1">
      <c r="A210" s="134"/>
      <c r="B210" s="189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2.0" customHeight="1">
      <c r="A211" s="134"/>
      <c r="B211" s="189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2.0" customHeight="1">
      <c r="A212" s="134"/>
      <c r="B212" s="189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2.0" customHeight="1">
      <c r="A213" s="134"/>
      <c r="B213" s="189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2.0" customHeight="1">
      <c r="A214" s="134"/>
      <c r="B214" s="189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2.0" customHeight="1">
      <c r="A215" s="134"/>
      <c r="B215" s="189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2.0" customHeight="1">
      <c r="A216" s="134"/>
      <c r="B216" s="189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2.0" customHeight="1">
      <c r="A217" s="134"/>
      <c r="B217" s="189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2.0" customHeight="1">
      <c r="A218" s="134"/>
      <c r="B218" s="189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2.0" customHeight="1">
      <c r="A219" s="134"/>
      <c r="B219" s="189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2.0" customHeight="1">
      <c r="A220" s="134"/>
      <c r="B220" s="189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2.0" customHeight="1">
      <c r="A221" s="134"/>
      <c r="B221" s="189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2.0" customHeight="1">
      <c r="A222" s="134"/>
      <c r="B222" s="189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2.0" customHeight="1">
      <c r="A223" s="134"/>
      <c r="B223" s="189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2.0" customHeight="1">
      <c r="A224" s="134"/>
      <c r="B224" s="189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2.0" customHeight="1">
      <c r="A225" s="134"/>
      <c r="B225" s="189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2.0" customHeight="1">
      <c r="A226" s="134"/>
      <c r="B226" s="189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2.0" customHeight="1">
      <c r="A227" s="134"/>
      <c r="B227" s="189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2.0" customHeight="1">
      <c r="A228" s="134"/>
      <c r="B228" s="189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2.0" customHeight="1">
      <c r="A229" s="134"/>
      <c r="B229" s="189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2.0" customHeight="1">
      <c r="A230" s="134"/>
      <c r="B230" s="189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2.0" customHeight="1">
      <c r="A231" s="134"/>
      <c r="B231" s="189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2.0" customHeight="1">
      <c r="A232" s="134"/>
      <c r="B232" s="189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2.0" customHeight="1">
      <c r="A233" s="134"/>
      <c r="B233" s="189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2.0" customHeight="1">
      <c r="A234" s="134"/>
      <c r="B234" s="189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2.0" customHeight="1">
      <c r="A235" s="134"/>
      <c r="B235" s="189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2.0" customHeight="1">
      <c r="A236" s="134"/>
      <c r="B236" s="189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2.0" customHeight="1">
      <c r="A237" s="134"/>
      <c r="B237" s="189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2.0" customHeight="1">
      <c r="A238" s="134"/>
      <c r="B238" s="189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2.0" customHeight="1">
      <c r="A239" s="134"/>
      <c r="B239" s="189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2.0" customHeight="1">
      <c r="A240" s="134"/>
      <c r="B240" s="189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2.0" customHeight="1">
      <c r="A241" s="134"/>
      <c r="B241" s="189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2.0" customHeight="1">
      <c r="A242" s="134"/>
      <c r="B242" s="189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2.0" customHeight="1">
      <c r="A243" s="134"/>
      <c r="B243" s="189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2.0" customHeight="1">
      <c r="A244" s="134"/>
      <c r="B244" s="189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2.0" customHeight="1">
      <c r="A245" s="134"/>
      <c r="B245" s="189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2.0" customHeight="1">
      <c r="A246" s="134"/>
      <c r="B246" s="189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2.0" customHeight="1">
      <c r="A247" s="134"/>
      <c r="B247" s="189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2.0" customHeight="1">
      <c r="A248" s="134"/>
      <c r="B248" s="189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2.0" customHeight="1">
      <c r="A249" s="134"/>
      <c r="B249" s="189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2.0" customHeight="1">
      <c r="A250" s="134"/>
      <c r="B250" s="189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2.0" customHeight="1">
      <c r="A251" s="134"/>
      <c r="B251" s="189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2.0" customHeight="1">
      <c r="A252" s="134"/>
      <c r="B252" s="189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2.0" customHeight="1">
      <c r="A253" s="134"/>
      <c r="B253" s="189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2.0" customHeight="1">
      <c r="A254" s="134"/>
      <c r="B254" s="189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2.0" customHeight="1">
      <c r="A255" s="134"/>
      <c r="B255" s="189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2.0" customHeight="1">
      <c r="A256" s="134"/>
      <c r="B256" s="189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2.0" customHeight="1">
      <c r="A257" s="134"/>
      <c r="B257" s="189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2.0" customHeight="1">
      <c r="A258" s="134"/>
      <c r="B258" s="189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2.0" customHeight="1">
      <c r="A259" s="134"/>
      <c r="B259" s="189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2.0" customHeight="1">
      <c r="A260" s="134"/>
      <c r="B260" s="189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2.0" customHeight="1">
      <c r="A261" s="134"/>
      <c r="B261" s="189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2.0" customHeight="1">
      <c r="A262" s="134"/>
      <c r="B262" s="189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2.0" customHeight="1">
      <c r="A263" s="134"/>
      <c r="B263" s="189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2.0" customHeight="1">
      <c r="A264" s="134"/>
      <c r="B264" s="189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2.0" customHeight="1">
      <c r="A265" s="134"/>
      <c r="B265" s="189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2.0" customHeight="1">
      <c r="A266" s="134"/>
      <c r="B266" s="189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2.0" customHeight="1">
      <c r="A267" s="134"/>
      <c r="B267" s="189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2.0" customHeight="1">
      <c r="A268" s="134"/>
      <c r="B268" s="189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2.0" customHeight="1">
      <c r="A269" s="134"/>
      <c r="B269" s="189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2.0" customHeight="1">
      <c r="A270" s="134"/>
      <c r="B270" s="189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2.0" customHeight="1">
      <c r="A271" s="134"/>
      <c r="B271" s="189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2.0" customHeight="1">
      <c r="A272" s="134"/>
      <c r="B272" s="189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2.0" customHeight="1">
      <c r="A273" s="134"/>
      <c r="B273" s="189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2.0" customHeight="1">
      <c r="A274" s="134"/>
      <c r="B274" s="189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2.0" customHeight="1">
      <c r="A275" s="134"/>
      <c r="B275" s="189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2.0" customHeight="1">
      <c r="A276" s="134"/>
      <c r="B276" s="189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2.0" customHeight="1">
      <c r="A277" s="134"/>
      <c r="B277" s="189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2.0" customHeight="1">
      <c r="A278" s="134"/>
      <c r="B278" s="189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2.0" customHeight="1">
      <c r="A279" s="134"/>
      <c r="B279" s="189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2.0" customHeight="1">
      <c r="A280" s="134"/>
      <c r="B280" s="189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2.0" customHeight="1">
      <c r="A281" s="134"/>
      <c r="B281" s="189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2.0" customHeight="1">
      <c r="A282" s="134"/>
      <c r="B282" s="189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2.0" customHeight="1">
      <c r="A283" s="134"/>
      <c r="B283" s="189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2.0" customHeight="1">
      <c r="A284" s="134"/>
      <c r="B284" s="189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2.0" customHeight="1">
      <c r="A285" s="134"/>
      <c r="B285" s="189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2.0" customHeight="1">
      <c r="A286" s="134"/>
      <c r="B286" s="189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2.0" customHeight="1">
      <c r="A287" s="134"/>
      <c r="B287" s="189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2.0" customHeight="1">
      <c r="A288" s="134"/>
      <c r="B288" s="189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2.0" customHeight="1">
      <c r="A289" s="134"/>
      <c r="B289" s="189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2.0" customHeight="1">
      <c r="A290" s="134"/>
      <c r="B290" s="189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2.0" customHeight="1">
      <c r="A291" s="134"/>
      <c r="B291" s="189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2.0" customHeight="1">
      <c r="A292" s="134"/>
      <c r="B292" s="189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2.0" customHeight="1">
      <c r="A293" s="134"/>
      <c r="B293" s="189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2.0" customHeight="1">
      <c r="A294" s="134"/>
      <c r="B294" s="189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2.0" customHeight="1">
      <c r="A295" s="134"/>
      <c r="B295" s="189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2.0" customHeight="1">
      <c r="A296" s="134"/>
      <c r="B296" s="189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2.0" customHeight="1">
      <c r="A297" s="134"/>
      <c r="B297" s="189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2.0" customHeight="1">
      <c r="A298" s="134"/>
      <c r="B298" s="189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2.0" customHeight="1">
      <c r="A299" s="134"/>
      <c r="B299" s="189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2.0" customHeight="1">
      <c r="A300" s="134"/>
      <c r="B300" s="189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2.0" customHeight="1">
      <c r="A301" s="134"/>
      <c r="B301" s="189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2.0" customHeight="1">
      <c r="A302" s="134"/>
      <c r="B302" s="189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2.0" customHeight="1">
      <c r="A303" s="134"/>
      <c r="B303" s="189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2.0" customHeight="1">
      <c r="A304" s="134"/>
      <c r="B304" s="189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2.0" customHeight="1">
      <c r="A305" s="134"/>
      <c r="B305" s="189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2.0" customHeight="1">
      <c r="A306" s="134"/>
      <c r="B306" s="189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2.0" customHeight="1">
      <c r="A307" s="134"/>
      <c r="B307" s="189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2.0" customHeight="1">
      <c r="A308" s="134"/>
      <c r="B308" s="189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2.0" customHeight="1">
      <c r="A309" s="134"/>
      <c r="B309" s="189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2.0" customHeight="1">
      <c r="A310" s="134"/>
      <c r="B310" s="189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2.0" customHeight="1">
      <c r="A311" s="134"/>
      <c r="B311" s="189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2.0" customHeight="1">
      <c r="A312" s="134"/>
      <c r="B312" s="189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2.0" customHeight="1">
      <c r="A313" s="134"/>
      <c r="B313" s="189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2.0" customHeight="1">
      <c r="A314" s="134"/>
      <c r="B314" s="189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2.0" customHeight="1">
      <c r="A315" s="134"/>
      <c r="B315" s="189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2.0" customHeight="1">
      <c r="A316" s="134"/>
      <c r="B316" s="189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2.0" customHeight="1">
      <c r="A317" s="134"/>
      <c r="B317" s="189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2.0" customHeight="1">
      <c r="A318" s="134"/>
      <c r="B318" s="189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2.0" customHeight="1">
      <c r="A319" s="134"/>
      <c r="B319" s="189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2.0" customHeight="1">
      <c r="A320" s="134"/>
      <c r="B320" s="189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2.0" customHeight="1">
      <c r="A321" s="134"/>
      <c r="B321" s="189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2.0" customHeight="1">
      <c r="A322" s="134"/>
      <c r="B322" s="189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2.0" customHeight="1">
      <c r="A323" s="134"/>
      <c r="B323" s="189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2.0" customHeight="1">
      <c r="A324" s="134"/>
      <c r="B324" s="189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2.0" customHeight="1">
      <c r="A325" s="134"/>
      <c r="B325" s="189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2.0" customHeight="1">
      <c r="A326" s="134"/>
      <c r="B326" s="189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2.0" customHeight="1">
      <c r="A327" s="134"/>
      <c r="B327" s="189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2.0" customHeight="1">
      <c r="A328" s="134"/>
      <c r="B328" s="189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2.0" customHeight="1">
      <c r="A329" s="134"/>
      <c r="B329" s="189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2.0" customHeight="1">
      <c r="A330" s="134"/>
      <c r="B330" s="189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2.0" customHeight="1">
      <c r="A331" s="134"/>
      <c r="B331" s="189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2.0" customHeight="1">
      <c r="A332" s="134"/>
      <c r="B332" s="189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2.0" customHeight="1">
      <c r="A333" s="134"/>
      <c r="B333" s="189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2.0" customHeight="1">
      <c r="A334" s="134"/>
      <c r="B334" s="189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2.0" customHeight="1">
      <c r="A335" s="134"/>
      <c r="B335" s="189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2.0" customHeight="1">
      <c r="A336" s="134"/>
      <c r="B336" s="189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2.0" customHeight="1">
      <c r="A337" s="134"/>
      <c r="B337" s="189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2.0" customHeight="1">
      <c r="A338" s="134"/>
      <c r="B338" s="189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2.0" customHeight="1">
      <c r="A339" s="134"/>
      <c r="B339" s="189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2.0" customHeight="1">
      <c r="A340" s="134"/>
      <c r="B340" s="189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2.0" customHeight="1">
      <c r="A341" s="134"/>
      <c r="B341" s="189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2.0" customHeight="1">
      <c r="A342" s="134"/>
      <c r="B342" s="189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2.0" customHeight="1">
      <c r="A343" s="134"/>
      <c r="B343" s="189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2.0" customHeight="1">
      <c r="A344" s="134"/>
      <c r="B344" s="189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2.0" customHeight="1">
      <c r="A345" s="134"/>
      <c r="B345" s="189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2.0" customHeight="1">
      <c r="A346" s="134"/>
      <c r="B346" s="189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2.0" customHeight="1">
      <c r="A347" s="134"/>
      <c r="B347" s="189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2.0" customHeight="1">
      <c r="A348" s="134"/>
      <c r="B348" s="189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2.0" customHeight="1">
      <c r="A349" s="134"/>
      <c r="B349" s="189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2.0" customHeight="1">
      <c r="A350" s="134"/>
      <c r="B350" s="189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2.0" customHeight="1">
      <c r="A351" s="134"/>
      <c r="B351" s="189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2.0" customHeight="1">
      <c r="A352" s="134"/>
      <c r="B352" s="189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2.0" customHeight="1">
      <c r="A353" s="134"/>
      <c r="B353" s="189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2.0" customHeight="1">
      <c r="A354" s="134"/>
      <c r="B354" s="189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2.0" customHeight="1">
      <c r="A355" s="134"/>
      <c r="B355" s="189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2.0" customHeight="1">
      <c r="A356" s="134"/>
      <c r="B356" s="189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2.0" customHeight="1">
      <c r="A357" s="134"/>
      <c r="B357" s="189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2.0" customHeight="1">
      <c r="A358" s="134"/>
      <c r="B358" s="189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2.0" customHeight="1">
      <c r="A359" s="134"/>
      <c r="B359" s="189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2.0" customHeight="1">
      <c r="A360" s="134"/>
      <c r="B360" s="189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2.0" customHeight="1">
      <c r="A361" s="134"/>
      <c r="B361" s="189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2.0" customHeight="1">
      <c r="A362" s="134"/>
      <c r="B362" s="189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2.0" customHeight="1">
      <c r="A363" s="134"/>
      <c r="B363" s="189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2.0" customHeight="1">
      <c r="A364" s="134"/>
      <c r="B364" s="189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2.0" customHeight="1">
      <c r="A365" s="134"/>
      <c r="B365" s="189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2.0" customHeight="1">
      <c r="A366" s="134"/>
      <c r="B366" s="189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2.0" customHeight="1">
      <c r="A367" s="134"/>
      <c r="B367" s="189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2.0" customHeight="1">
      <c r="A368" s="134"/>
      <c r="B368" s="189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2.0" customHeight="1">
      <c r="A369" s="134"/>
      <c r="B369" s="189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2.0" customHeight="1">
      <c r="A370" s="134"/>
      <c r="B370" s="189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2.0" customHeight="1">
      <c r="A371" s="134"/>
      <c r="B371" s="189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2.0" customHeight="1">
      <c r="A372" s="134"/>
      <c r="B372" s="189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2.0" customHeight="1">
      <c r="A373" s="134"/>
      <c r="B373" s="189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2.0" customHeight="1">
      <c r="A374" s="134"/>
      <c r="B374" s="189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2.0" customHeight="1">
      <c r="A375" s="134"/>
      <c r="B375" s="189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2.0" customHeight="1">
      <c r="A376" s="134"/>
      <c r="B376" s="189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2.0" customHeight="1">
      <c r="A377" s="134"/>
      <c r="B377" s="189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2.0" customHeight="1">
      <c r="A378" s="134"/>
      <c r="B378" s="189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2.0" customHeight="1">
      <c r="A379" s="134"/>
      <c r="B379" s="189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2.0" customHeight="1">
      <c r="A380" s="134"/>
      <c r="B380" s="189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2.0" customHeight="1">
      <c r="A381" s="134"/>
      <c r="B381" s="189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2.0" customHeight="1">
      <c r="A382" s="134"/>
      <c r="B382" s="189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2.0" customHeight="1">
      <c r="A383" s="134"/>
      <c r="B383" s="189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2.0" customHeight="1">
      <c r="A384" s="134"/>
      <c r="B384" s="189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2.0" customHeight="1">
      <c r="A385" s="134"/>
      <c r="B385" s="189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2.0" customHeight="1">
      <c r="A386" s="134"/>
      <c r="B386" s="189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2.0" customHeight="1">
      <c r="A387" s="134"/>
      <c r="B387" s="189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2.0" customHeight="1">
      <c r="A388" s="134"/>
      <c r="B388" s="189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2.0" customHeight="1">
      <c r="A389" s="134"/>
      <c r="B389" s="189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2.0" customHeight="1">
      <c r="A390" s="134"/>
      <c r="B390" s="189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2.0" customHeight="1">
      <c r="A391" s="134"/>
      <c r="B391" s="189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2.0" customHeight="1">
      <c r="A392" s="134"/>
      <c r="B392" s="189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2.0" customHeight="1">
      <c r="A393" s="134"/>
      <c r="B393" s="189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2.0" customHeight="1">
      <c r="A394" s="134"/>
      <c r="B394" s="189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2.0" customHeight="1">
      <c r="A395" s="134"/>
      <c r="B395" s="189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2.0" customHeight="1">
      <c r="A396" s="134"/>
      <c r="B396" s="189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2.0" customHeight="1">
      <c r="A397" s="134"/>
      <c r="B397" s="189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2.0" customHeight="1">
      <c r="A398" s="134"/>
      <c r="B398" s="189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2.0" customHeight="1">
      <c r="A399" s="134"/>
      <c r="B399" s="189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2.0" customHeight="1">
      <c r="A400" s="134"/>
      <c r="B400" s="189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2.0" customHeight="1">
      <c r="A401" s="134"/>
      <c r="B401" s="189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2.0" customHeight="1">
      <c r="A402" s="134"/>
      <c r="B402" s="189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2.0" customHeight="1">
      <c r="A403" s="134"/>
      <c r="B403" s="189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2.0" customHeight="1">
      <c r="A404" s="134"/>
      <c r="B404" s="189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2.0" customHeight="1">
      <c r="A405" s="134"/>
      <c r="B405" s="189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2.0" customHeight="1">
      <c r="A406" s="134"/>
      <c r="B406" s="189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2.0" customHeight="1">
      <c r="A407" s="134"/>
      <c r="B407" s="189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2.0" customHeight="1">
      <c r="A408" s="134"/>
      <c r="B408" s="189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2.0" customHeight="1">
      <c r="A409" s="134"/>
      <c r="B409" s="189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2.0" customHeight="1">
      <c r="A410" s="134"/>
      <c r="B410" s="189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2.0" customHeight="1">
      <c r="A411" s="134"/>
      <c r="B411" s="189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2.0" customHeight="1">
      <c r="A412" s="134"/>
      <c r="B412" s="189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2.0" customHeight="1">
      <c r="A413" s="134"/>
      <c r="B413" s="189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2.0" customHeight="1">
      <c r="A414" s="134"/>
      <c r="B414" s="189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2.0" customHeight="1">
      <c r="A415" s="134"/>
      <c r="B415" s="189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2.0" customHeight="1">
      <c r="A416" s="134"/>
      <c r="B416" s="189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2.0" customHeight="1">
      <c r="A417" s="134"/>
      <c r="B417" s="189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2.0" customHeight="1">
      <c r="A418" s="134"/>
      <c r="B418" s="189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2.0" customHeight="1">
      <c r="A419" s="134"/>
      <c r="B419" s="189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2.0" customHeight="1">
      <c r="A420" s="134"/>
      <c r="B420" s="189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2.0" customHeight="1">
      <c r="A421" s="134"/>
      <c r="B421" s="189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2.0" customHeight="1">
      <c r="A422" s="134"/>
      <c r="B422" s="189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2.0" customHeight="1">
      <c r="A423" s="134"/>
      <c r="B423" s="189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2.0" customHeight="1">
      <c r="A424" s="134"/>
      <c r="B424" s="189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2.0" customHeight="1">
      <c r="A425" s="134"/>
      <c r="B425" s="189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2.0" customHeight="1">
      <c r="A426" s="134"/>
      <c r="B426" s="189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2.0" customHeight="1">
      <c r="A427" s="134"/>
      <c r="B427" s="189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2.0" customHeight="1">
      <c r="A428" s="134"/>
      <c r="B428" s="189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2.0" customHeight="1">
      <c r="A429" s="134"/>
      <c r="B429" s="189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2.0" customHeight="1">
      <c r="A430" s="134"/>
      <c r="B430" s="189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2.0" customHeight="1">
      <c r="A431" s="134"/>
      <c r="B431" s="189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2.0" customHeight="1">
      <c r="A432" s="134"/>
      <c r="B432" s="189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2.0" customHeight="1">
      <c r="A433" s="134"/>
      <c r="B433" s="189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2.0" customHeight="1">
      <c r="A434" s="134"/>
      <c r="B434" s="189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2.0" customHeight="1">
      <c r="A435" s="134"/>
      <c r="B435" s="189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2.0" customHeight="1">
      <c r="A436" s="134"/>
      <c r="B436" s="189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2.0" customHeight="1">
      <c r="A437" s="134"/>
      <c r="B437" s="189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2.0" customHeight="1">
      <c r="A438" s="134"/>
      <c r="B438" s="189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2.0" customHeight="1">
      <c r="A439" s="134"/>
      <c r="B439" s="189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2.0" customHeight="1">
      <c r="A440" s="134"/>
      <c r="B440" s="189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2.0" customHeight="1">
      <c r="A441" s="134"/>
      <c r="B441" s="189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2.0" customHeight="1">
      <c r="A442" s="134"/>
      <c r="B442" s="189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2.0" customHeight="1">
      <c r="A443" s="134"/>
      <c r="B443" s="189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2.0" customHeight="1">
      <c r="A444" s="134"/>
      <c r="B444" s="189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2.0" customHeight="1">
      <c r="A445" s="134"/>
      <c r="B445" s="189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2.0" customHeight="1">
      <c r="A446" s="134"/>
      <c r="B446" s="189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2.0" customHeight="1">
      <c r="A447" s="134"/>
      <c r="B447" s="189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2.0" customHeight="1">
      <c r="A448" s="134"/>
      <c r="B448" s="189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2.0" customHeight="1">
      <c r="A449" s="134"/>
      <c r="B449" s="189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2.0" customHeight="1">
      <c r="A450" s="134"/>
      <c r="B450" s="189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2.0" customHeight="1">
      <c r="A451" s="134"/>
      <c r="B451" s="189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2.0" customHeight="1">
      <c r="A452" s="134"/>
      <c r="B452" s="189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2.0" customHeight="1">
      <c r="A453" s="134"/>
      <c r="B453" s="189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2.0" customHeight="1">
      <c r="A454" s="134"/>
      <c r="B454" s="189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2.0" customHeight="1">
      <c r="A455" s="134"/>
      <c r="B455" s="189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2.0" customHeight="1">
      <c r="A456" s="134"/>
      <c r="B456" s="189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2.0" customHeight="1">
      <c r="A457" s="134"/>
      <c r="B457" s="189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2.0" customHeight="1">
      <c r="A458" s="134"/>
      <c r="B458" s="189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2.0" customHeight="1">
      <c r="A459" s="134"/>
      <c r="B459" s="189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2.0" customHeight="1">
      <c r="A460" s="134"/>
      <c r="B460" s="189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2.0" customHeight="1">
      <c r="A461" s="134"/>
      <c r="B461" s="189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2.0" customHeight="1">
      <c r="A462" s="134"/>
      <c r="B462" s="189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2.0" customHeight="1">
      <c r="A463" s="134"/>
      <c r="B463" s="189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2.0" customHeight="1">
      <c r="A464" s="134"/>
      <c r="B464" s="189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2.0" customHeight="1">
      <c r="A465" s="134"/>
      <c r="B465" s="189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2.0" customHeight="1">
      <c r="A466" s="134"/>
      <c r="B466" s="189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2.0" customHeight="1">
      <c r="A467" s="134"/>
      <c r="B467" s="189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2.0" customHeight="1">
      <c r="A468" s="134"/>
      <c r="B468" s="189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2.0" customHeight="1">
      <c r="A469" s="134"/>
      <c r="B469" s="189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2.0" customHeight="1">
      <c r="A470" s="134"/>
      <c r="B470" s="189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2.0" customHeight="1">
      <c r="A471" s="134"/>
      <c r="B471" s="189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2.0" customHeight="1">
      <c r="A472" s="134"/>
      <c r="B472" s="189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2.0" customHeight="1">
      <c r="A473" s="134"/>
      <c r="B473" s="189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2.0" customHeight="1">
      <c r="A474" s="134"/>
      <c r="B474" s="189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2.0" customHeight="1">
      <c r="A475" s="134"/>
      <c r="B475" s="189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2.0" customHeight="1">
      <c r="A476" s="134"/>
      <c r="B476" s="189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2.0" customHeight="1">
      <c r="A477" s="134"/>
      <c r="B477" s="189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2.0" customHeight="1">
      <c r="A478" s="134"/>
      <c r="B478" s="189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2.0" customHeight="1">
      <c r="A479" s="134"/>
      <c r="B479" s="189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2.0" customHeight="1">
      <c r="A480" s="134"/>
      <c r="B480" s="189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2.0" customHeight="1">
      <c r="A481" s="134"/>
      <c r="B481" s="189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2.0" customHeight="1">
      <c r="A482" s="134"/>
      <c r="B482" s="189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2.0" customHeight="1">
      <c r="A483" s="134"/>
      <c r="B483" s="189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2.0" customHeight="1">
      <c r="A484" s="134"/>
      <c r="B484" s="189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2.0" customHeight="1">
      <c r="A485" s="134"/>
      <c r="B485" s="189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2.0" customHeight="1">
      <c r="A486" s="134"/>
      <c r="B486" s="189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2.0" customHeight="1">
      <c r="A487" s="134"/>
      <c r="B487" s="189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2.0" customHeight="1">
      <c r="A488" s="134"/>
      <c r="B488" s="189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2.0" customHeight="1">
      <c r="A489" s="134"/>
      <c r="B489" s="189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2.0" customHeight="1">
      <c r="A490" s="134"/>
      <c r="B490" s="189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2.0" customHeight="1">
      <c r="A491" s="134"/>
      <c r="B491" s="189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2.0" customHeight="1">
      <c r="A492" s="134"/>
      <c r="B492" s="189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2.0" customHeight="1">
      <c r="A493" s="134"/>
      <c r="B493" s="189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2.0" customHeight="1">
      <c r="A494" s="134"/>
      <c r="B494" s="189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2.0" customHeight="1">
      <c r="A495" s="134"/>
      <c r="B495" s="189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2.0" customHeight="1">
      <c r="A496" s="134"/>
      <c r="B496" s="189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2.0" customHeight="1">
      <c r="A497" s="134"/>
      <c r="B497" s="189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2.0" customHeight="1">
      <c r="A498" s="134"/>
      <c r="B498" s="189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2.0" customHeight="1">
      <c r="A499" s="134"/>
      <c r="B499" s="189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2.0" customHeight="1">
      <c r="A500" s="134"/>
      <c r="B500" s="189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2.0" customHeight="1">
      <c r="A501" s="134"/>
      <c r="B501" s="189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2.0" customHeight="1">
      <c r="A502" s="134"/>
      <c r="B502" s="189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2.0" customHeight="1">
      <c r="A503" s="134"/>
      <c r="B503" s="189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2.0" customHeight="1">
      <c r="A504" s="134"/>
      <c r="B504" s="189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2.0" customHeight="1">
      <c r="A505" s="134"/>
      <c r="B505" s="189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2.0" customHeight="1">
      <c r="A506" s="134"/>
      <c r="B506" s="189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2.0" customHeight="1">
      <c r="A507" s="134"/>
      <c r="B507" s="189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2.0" customHeight="1">
      <c r="A508" s="134"/>
      <c r="B508" s="189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2.0" customHeight="1">
      <c r="A509" s="134"/>
      <c r="B509" s="189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2.0" customHeight="1">
      <c r="A510" s="134"/>
      <c r="B510" s="189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2.0" customHeight="1">
      <c r="A511" s="134"/>
      <c r="B511" s="189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2.0" customHeight="1">
      <c r="A512" s="134"/>
      <c r="B512" s="189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2.0" customHeight="1">
      <c r="A513" s="134"/>
      <c r="B513" s="189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2.0" customHeight="1">
      <c r="A514" s="134"/>
      <c r="B514" s="189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2.0" customHeight="1">
      <c r="A515" s="134"/>
      <c r="B515" s="189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2.0" customHeight="1">
      <c r="A516" s="134"/>
      <c r="B516" s="189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2.0" customHeight="1">
      <c r="A517" s="134"/>
      <c r="B517" s="189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2.0" customHeight="1">
      <c r="A518" s="134"/>
      <c r="B518" s="189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2.0" customHeight="1">
      <c r="A519" s="134"/>
      <c r="B519" s="189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2.0" customHeight="1">
      <c r="A520" s="134"/>
      <c r="B520" s="189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2.0" customHeight="1">
      <c r="A521" s="134"/>
      <c r="B521" s="189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2.0" customHeight="1">
      <c r="A522" s="134"/>
      <c r="B522" s="189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2.0" customHeight="1">
      <c r="A523" s="134"/>
      <c r="B523" s="189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2.0" customHeight="1">
      <c r="A524" s="134"/>
      <c r="B524" s="189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2.0" customHeight="1">
      <c r="A525" s="134"/>
      <c r="B525" s="189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2.0" customHeight="1">
      <c r="A526" s="134"/>
      <c r="B526" s="189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2.0" customHeight="1">
      <c r="A527" s="134"/>
      <c r="B527" s="189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2.0" customHeight="1">
      <c r="A528" s="134"/>
      <c r="B528" s="189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2.0" customHeight="1">
      <c r="A529" s="134"/>
      <c r="B529" s="189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2.0" customHeight="1">
      <c r="A530" s="134"/>
      <c r="B530" s="189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2.0" customHeight="1">
      <c r="A531" s="134"/>
      <c r="B531" s="189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2.0" customHeight="1">
      <c r="A532" s="134"/>
      <c r="B532" s="189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2.0" customHeight="1">
      <c r="A533" s="134"/>
      <c r="B533" s="189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2.0" customHeight="1">
      <c r="A534" s="134"/>
      <c r="B534" s="189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2.0" customHeight="1">
      <c r="A535" s="134"/>
      <c r="B535" s="189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2.0" customHeight="1">
      <c r="A536" s="134"/>
      <c r="B536" s="189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2.0" customHeight="1">
      <c r="A537" s="134"/>
      <c r="B537" s="189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2.0" customHeight="1">
      <c r="A538" s="134"/>
      <c r="B538" s="189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2.0" customHeight="1">
      <c r="A539" s="134"/>
      <c r="B539" s="189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2.0" customHeight="1">
      <c r="A540" s="134"/>
      <c r="B540" s="189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2.0" customHeight="1">
      <c r="A541" s="134"/>
      <c r="B541" s="189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2.0" customHeight="1">
      <c r="A542" s="134"/>
      <c r="B542" s="189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2.0" customHeight="1">
      <c r="A543" s="134"/>
      <c r="B543" s="189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2.0" customHeight="1">
      <c r="A544" s="134"/>
      <c r="B544" s="189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2.0" customHeight="1">
      <c r="A545" s="134"/>
      <c r="B545" s="189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2.0" customHeight="1">
      <c r="A546" s="134"/>
      <c r="B546" s="189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2.0" customHeight="1">
      <c r="A547" s="134"/>
      <c r="B547" s="189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2.0" customHeight="1">
      <c r="A548" s="134"/>
      <c r="B548" s="189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2.0" customHeight="1">
      <c r="A549" s="134"/>
      <c r="B549" s="189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2.0" customHeight="1">
      <c r="A550" s="134"/>
      <c r="B550" s="189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2.0" customHeight="1">
      <c r="A551" s="134"/>
      <c r="B551" s="189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2.0" customHeight="1">
      <c r="A552" s="134"/>
      <c r="B552" s="189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2.0" customHeight="1">
      <c r="A553" s="134"/>
      <c r="B553" s="189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2.0" customHeight="1">
      <c r="A554" s="134"/>
      <c r="B554" s="189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2.0" customHeight="1">
      <c r="A555" s="134"/>
      <c r="B555" s="189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2.0" customHeight="1">
      <c r="A556" s="134"/>
      <c r="B556" s="189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2.0" customHeight="1">
      <c r="A557" s="134"/>
      <c r="B557" s="189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2.0" customHeight="1">
      <c r="A558" s="134"/>
      <c r="B558" s="189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2.0" customHeight="1">
      <c r="A559" s="134"/>
      <c r="B559" s="189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2.0" customHeight="1">
      <c r="A560" s="134"/>
      <c r="B560" s="189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2.0" customHeight="1">
      <c r="A561" s="134"/>
      <c r="B561" s="189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2.0" customHeight="1">
      <c r="A562" s="134"/>
      <c r="B562" s="189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2.0" customHeight="1">
      <c r="A563" s="134"/>
      <c r="B563" s="189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2.0" customHeight="1">
      <c r="A564" s="134"/>
      <c r="B564" s="189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2.0" customHeight="1">
      <c r="A565" s="134"/>
      <c r="B565" s="189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2.0" customHeight="1">
      <c r="A566" s="134"/>
      <c r="B566" s="189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2.0" customHeight="1">
      <c r="A567" s="134"/>
      <c r="B567" s="189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2.0" customHeight="1">
      <c r="A568" s="134"/>
      <c r="B568" s="189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2.0" customHeight="1">
      <c r="A569" s="134"/>
      <c r="B569" s="189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2.0" customHeight="1">
      <c r="A570" s="134"/>
      <c r="B570" s="189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2.0" customHeight="1">
      <c r="A571" s="134"/>
      <c r="B571" s="189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2.0" customHeight="1">
      <c r="A572" s="134"/>
      <c r="B572" s="189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2.0" customHeight="1">
      <c r="A573" s="134"/>
      <c r="B573" s="189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2.0" customHeight="1">
      <c r="A574" s="134"/>
      <c r="B574" s="189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2.0" customHeight="1">
      <c r="A575" s="134"/>
      <c r="B575" s="189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2.0" customHeight="1">
      <c r="A576" s="134"/>
      <c r="B576" s="189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2.0" customHeight="1">
      <c r="A577" s="134"/>
      <c r="B577" s="189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2.0" customHeight="1">
      <c r="A578" s="134"/>
      <c r="B578" s="189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2.0" customHeight="1">
      <c r="A579" s="134"/>
      <c r="B579" s="189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2.0" customHeight="1">
      <c r="A580" s="134"/>
      <c r="B580" s="189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2.0" customHeight="1">
      <c r="A581" s="134"/>
      <c r="B581" s="189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2.0" customHeight="1">
      <c r="A582" s="134"/>
      <c r="B582" s="189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2.0" customHeight="1">
      <c r="A583" s="134"/>
      <c r="B583" s="189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2.0" customHeight="1">
      <c r="A584" s="134"/>
      <c r="B584" s="189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2.0" customHeight="1">
      <c r="A585" s="134"/>
      <c r="B585" s="189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2.0" customHeight="1">
      <c r="A586" s="134"/>
      <c r="B586" s="189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2.0" customHeight="1">
      <c r="A587" s="134"/>
      <c r="B587" s="189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2.0" customHeight="1">
      <c r="A588" s="134"/>
      <c r="B588" s="189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2.0" customHeight="1">
      <c r="A589" s="134"/>
      <c r="B589" s="189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2.0" customHeight="1">
      <c r="A590" s="134"/>
      <c r="B590" s="189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2.0" customHeight="1">
      <c r="A591" s="134"/>
      <c r="B591" s="189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2.0" customHeight="1">
      <c r="A592" s="134"/>
      <c r="B592" s="189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2.0" customHeight="1">
      <c r="A593" s="134"/>
      <c r="B593" s="189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2.0" customHeight="1">
      <c r="A594" s="134"/>
      <c r="B594" s="189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2.0" customHeight="1">
      <c r="A595" s="134"/>
      <c r="B595" s="189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2.0" customHeight="1">
      <c r="A596" s="134"/>
      <c r="B596" s="189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2.0" customHeight="1">
      <c r="A597" s="134"/>
      <c r="B597" s="189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2.0" customHeight="1">
      <c r="A598" s="134"/>
      <c r="B598" s="189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2.0" customHeight="1">
      <c r="A599" s="134"/>
      <c r="B599" s="189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2.0" customHeight="1">
      <c r="A600" s="134"/>
      <c r="B600" s="189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2.0" customHeight="1">
      <c r="A601" s="134"/>
      <c r="B601" s="189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2.0" customHeight="1">
      <c r="A602" s="134"/>
      <c r="B602" s="189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2.0" customHeight="1">
      <c r="A603" s="134"/>
      <c r="B603" s="189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2.0" customHeight="1">
      <c r="A604" s="134"/>
      <c r="B604" s="189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2.0" customHeight="1">
      <c r="A605" s="134"/>
      <c r="B605" s="189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2.0" customHeight="1">
      <c r="A606" s="134"/>
      <c r="B606" s="189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2.0" customHeight="1">
      <c r="A607" s="134"/>
      <c r="B607" s="189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2.0" customHeight="1">
      <c r="A608" s="134"/>
      <c r="B608" s="189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2.0" customHeight="1">
      <c r="A609" s="134"/>
      <c r="B609" s="189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2.0" customHeight="1">
      <c r="A610" s="134"/>
      <c r="B610" s="189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2.0" customHeight="1">
      <c r="A611" s="134"/>
      <c r="B611" s="189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2.0" customHeight="1">
      <c r="A612" s="134"/>
      <c r="B612" s="189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2.0" customHeight="1">
      <c r="A613" s="134"/>
      <c r="B613" s="189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2.0" customHeight="1">
      <c r="A614" s="134"/>
      <c r="B614" s="189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2.0" customHeight="1">
      <c r="A615" s="134"/>
      <c r="B615" s="189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2.0" customHeight="1">
      <c r="A616" s="134"/>
      <c r="B616" s="189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2.0" customHeight="1">
      <c r="A617" s="134"/>
      <c r="B617" s="189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2.0" customHeight="1">
      <c r="A618" s="134"/>
      <c r="B618" s="189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2.0" customHeight="1">
      <c r="A619" s="134"/>
      <c r="B619" s="189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2.0" customHeight="1">
      <c r="A620" s="134"/>
      <c r="B620" s="189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2.0" customHeight="1">
      <c r="A621" s="134"/>
      <c r="B621" s="189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2.0" customHeight="1">
      <c r="A622" s="134"/>
      <c r="B622" s="189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2.0" customHeight="1">
      <c r="A623" s="134"/>
      <c r="B623" s="189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2.0" customHeight="1">
      <c r="A624" s="134"/>
      <c r="B624" s="189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2.0" customHeight="1">
      <c r="A625" s="134"/>
      <c r="B625" s="189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2.0" customHeight="1">
      <c r="A626" s="134"/>
      <c r="B626" s="189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2.0" customHeight="1">
      <c r="A627" s="134"/>
      <c r="B627" s="189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2.0" customHeight="1">
      <c r="A628" s="134"/>
      <c r="B628" s="189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2.0" customHeight="1">
      <c r="A629" s="134"/>
      <c r="B629" s="189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2.0" customHeight="1">
      <c r="A630" s="134"/>
      <c r="B630" s="189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2.0" customHeight="1">
      <c r="A631" s="134"/>
      <c r="B631" s="189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2.0" customHeight="1">
      <c r="A632" s="134"/>
      <c r="B632" s="189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2.0" customHeight="1">
      <c r="A633" s="134"/>
      <c r="B633" s="189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2.0" customHeight="1">
      <c r="A634" s="134"/>
      <c r="B634" s="189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2.0" customHeight="1">
      <c r="A635" s="134"/>
      <c r="B635" s="189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2.0" customHeight="1">
      <c r="A636" s="134"/>
      <c r="B636" s="189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2.0" customHeight="1">
      <c r="A637" s="134"/>
      <c r="B637" s="189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2.0" customHeight="1">
      <c r="A638" s="134"/>
      <c r="B638" s="189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2.0" customHeight="1">
      <c r="A639" s="134"/>
      <c r="B639" s="189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2.0" customHeight="1">
      <c r="A640" s="134"/>
      <c r="B640" s="189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2.0" customHeight="1">
      <c r="A641" s="134"/>
      <c r="B641" s="189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2.0" customHeight="1">
      <c r="A642" s="134"/>
      <c r="B642" s="189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2.0" customHeight="1">
      <c r="A643" s="134"/>
      <c r="B643" s="189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2.0" customHeight="1">
      <c r="A644" s="134"/>
      <c r="B644" s="189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2.0" customHeight="1">
      <c r="A645" s="134"/>
      <c r="B645" s="189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2.0" customHeight="1">
      <c r="A646" s="134"/>
      <c r="B646" s="189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2.0" customHeight="1">
      <c r="A647" s="134"/>
      <c r="B647" s="189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2.0" customHeight="1">
      <c r="A648" s="134"/>
      <c r="B648" s="189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2.0" customHeight="1">
      <c r="A649" s="134"/>
      <c r="B649" s="189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2.0" customHeight="1">
      <c r="A650" s="134"/>
      <c r="B650" s="189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2.0" customHeight="1">
      <c r="A651" s="134"/>
      <c r="B651" s="189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2.0" customHeight="1">
      <c r="A652" s="134"/>
      <c r="B652" s="189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2.0" customHeight="1">
      <c r="A653" s="134"/>
      <c r="B653" s="189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2.0" customHeight="1">
      <c r="A654" s="134"/>
      <c r="B654" s="189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2.0" customHeight="1">
      <c r="A655" s="134"/>
      <c r="B655" s="189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2.0" customHeight="1">
      <c r="A656" s="134"/>
      <c r="B656" s="189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2.0" customHeight="1">
      <c r="A657" s="134"/>
      <c r="B657" s="189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2.0" customHeight="1">
      <c r="A658" s="134"/>
      <c r="B658" s="189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2.0" customHeight="1">
      <c r="A659" s="134"/>
      <c r="B659" s="189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2.0" customHeight="1">
      <c r="A660" s="134"/>
      <c r="B660" s="189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2.0" customHeight="1">
      <c r="A661" s="134"/>
      <c r="B661" s="189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2.0" customHeight="1">
      <c r="A662" s="134"/>
      <c r="B662" s="189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2.0" customHeight="1">
      <c r="A663" s="134"/>
      <c r="B663" s="189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2.0" customHeight="1">
      <c r="A664" s="134"/>
      <c r="B664" s="189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2.0" customHeight="1">
      <c r="A665" s="134"/>
      <c r="B665" s="189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2.0" customHeight="1">
      <c r="A666" s="134"/>
      <c r="B666" s="189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2.0" customHeight="1">
      <c r="A667" s="134"/>
      <c r="B667" s="189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2.0" customHeight="1">
      <c r="A668" s="134"/>
      <c r="B668" s="189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2.0" customHeight="1">
      <c r="A669" s="134"/>
      <c r="B669" s="189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2.0" customHeight="1">
      <c r="A670" s="134"/>
      <c r="B670" s="189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2.0" customHeight="1">
      <c r="A671" s="134"/>
      <c r="B671" s="189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2.0" customHeight="1">
      <c r="A672" s="134"/>
      <c r="B672" s="189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2.0" customHeight="1">
      <c r="A673" s="134"/>
      <c r="B673" s="189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2.0" customHeight="1">
      <c r="A674" s="134"/>
      <c r="B674" s="189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2.0" customHeight="1">
      <c r="A675" s="134"/>
      <c r="B675" s="189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2.0" customHeight="1">
      <c r="A676" s="134"/>
      <c r="B676" s="189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2.0" customHeight="1">
      <c r="A677" s="134"/>
      <c r="B677" s="189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2.0" customHeight="1">
      <c r="A678" s="134"/>
      <c r="B678" s="189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2.0" customHeight="1">
      <c r="A679" s="134"/>
      <c r="B679" s="189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2.0" customHeight="1">
      <c r="A680" s="134"/>
      <c r="B680" s="189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2.0" customHeight="1">
      <c r="A681" s="134"/>
      <c r="B681" s="189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2.0" customHeight="1">
      <c r="A682" s="134"/>
      <c r="B682" s="189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2.0" customHeight="1">
      <c r="A683" s="134"/>
      <c r="B683" s="189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2.0" customHeight="1">
      <c r="A684" s="134"/>
      <c r="B684" s="189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2.0" customHeight="1">
      <c r="A685" s="134"/>
      <c r="B685" s="189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2.0" customHeight="1">
      <c r="A686" s="134"/>
      <c r="B686" s="189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2.0" customHeight="1">
      <c r="A687" s="134"/>
      <c r="B687" s="189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2.0" customHeight="1">
      <c r="A688" s="134"/>
      <c r="B688" s="189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2.0" customHeight="1">
      <c r="A689" s="134"/>
      <c r="B689" s="189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2.0" customHeight="1">
      <c r="A690" s="134"/>
      <c r="B690" s="189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2.0" customHeight="1">
      <c r="A691" s="134"/>
      <c r="B691" s="189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2.0" customHeight="1">
      <c r="A692" s="134"/>
      <c r="B692" s="189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2.0" customHeight="1">
      <c r="A693" s="134"/>
      <c r="B693" s="189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2.0" customHeight="1">
      <c r="A694" s="134"/>
      <c r="B694" s="189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2.0" customHeight="1">
      <c r="A695" s="134"/>
      <c r="B695" s="189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2.0" customHeight="1">
      <c r="A696" s="134"/>
      <c r="B696" s="189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2.0" customHeight="1">
      <c r="A697" s="134"/>
      <c r="B697" s="189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2.0" customHeight="1">
      <c r="A698" s="134"/>
      <c r="B698" s="189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2.0" customHeight="1">
      <c r="A699" s="134"/>
      <c r="B699" s="189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2.0" customHeight="1">
      <c r="A700" s="134"/>
      <c r="B700" s="189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2.0" customHeight="1">
      <c r="A701" s="134"/>
      <c r="B701" s="189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2.0" customHeight="1">
      <c r="A702" s="134"/>
      <c r="B702" s="189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2.0" customHeight="1">
      <c r="A703" s="134"/>
      <c r="B703" s="189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2.0" customHeight="1">
      <c r="A704" s="134"/>
      <c r="B704" s="189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2.0" customHeight="1">
      <c r="A705" s="134"/>
      <c r="B705" s="189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2.0" customHeight="1">
      <c r="A706" s="134"/>
      <c r="B706" s="189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2.0" customHeight="1">
      <c r="A707" s="134"/>
      <c r="B707" s="189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2.0" customHeight="1">
      <c r="A708" s="134"/>
      <c r="B708" s="189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2.0" customHeight="1">
      <c r="A709" s="134"/>
      <c r="B709" s="189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2.0" customHeight="1">
      <c r="A710" s="134"/>
      <c r="B710" s="189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2.0" customHeight="1">
      <c r="A711" s="134"/>
      <c r="B711" s="189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2.0" customHeight="1">
      <c r="A712" s="134"/>
      <c r="B712" s="189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2.0" customHeight="1">
      <c r="A713" s="134"/>
      <c r="B713" s="189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2.0" customHeight="1">
      <c r="A714" s="134"/>
      <c r="B714" s="189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2.0" customHeight="1">
      <c r="A715" s="134"/>
      <c r="B715" s="189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2.0" customHeight="1">
      <c r="A716" s="134"/>
      <c r="B716" s="189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2.0" customHeight="1">
      <c r="A717" s="134"/>
      <c r="B717" s="189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2.0" customHeight="1">
      <c r="A718" s="134"/>
      <c r="B718" s="189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2.0" customHeight="1">
      <c r="A719" s="134"/>
      <c r="B719" s="189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2.0" customHeight="1">
      <c r="A720" s="134"/>
      <c r="B720" s="189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2.0" customHeight="1">
      <c r="A721" s="134"/>
      <c r="B721" s="189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2.0" customHeight="1">
      <c r="A722" s="134"/>
      <c r="B722" s="189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2.0" customHeight="1">
      <c r="A723" s="134"/>
      <c r="B723" s="189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2.0" customHeight="1">
      <c r="A724" s="134"/>
      <c r="B724" s="189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2.0" customHeight="1">
      <c r="A725" s="134"/>
      <c r="B725" s="189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2.0" customHeight="1">
      <c r="A726" s="134"/>
      <c r="B726" s="189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2.0" customHeight="1">
      <c r="A727" s="134"/>
      <c r="B727" s="189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2.0" customHeight="1">
      <c r="A728" s="134"/>
      <c r="B728" s="189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2.0" customHeight="1">
      <c r="A729" s="134"/>
      <c r="B729" s="189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2.0" customHeight="1">
      <c r="A730" s="134"/>
      <c r="B730" s="189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2.0" customHeight="1">
      <c r="A731" s="134"/>
      <c r="B731" s="189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2.0" customHeight="1">
      <c r="A732" s="134"/>
      <c r="B732" s="189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2.0" customHeight="1">
      <c r="A733" s="134"/>
      <c r="B733" s="189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2.0" customHeight="1">
      <c r="A734" s="134"/>
      <c r="B734" s="189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2.0" customHeight="1">
      <c r="A735" s="134"/>
      <c r="B735" s="189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2.0" customHeight="1">
      <c r="A736" s="134"/>
      <c r="B736" s="189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2.0" customHeight="1">
      <c r="A737" s="134"/>
      <c r="B737" s="189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2.0" customHeight="1">
      <c r="A738" s="134"/>
      <c r="B738" s="189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2.0" customHeight="1">
      <c r="A739" s="134"/>
      <c r="B739" s="189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2.0" customHeight="1">
      <c r="A740" s="134"/>
      <c r="B740" s="189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2.0" customHeight="1">
      <c r="A741" s="134"/>
      <c r="B741" s="189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2.0" customHeight="1">
      <c r="A742" s="134"/>
      <c r="B742" s="189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2.0" customHeight="1">
      <c r="A743" s="134"/>
      <c r="B743" s="189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2.0" customHeight="1">
      <c r="A744" s="134"/>
      <c r="B744" s="189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2.0" customHeight="1">
      <c r="A745" s="134"/>
      <c r="B745" s="189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2.0" customHeight="1">
      <c r="A746" s="134"/>
      <c r="B746" s="189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2.0" customHeight="1">
      <c r="A747" s="134"/>
      <c r="B747" s="189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2.0" customHeight="1">
      <c r="A748" s="134"/>
      <c r="B748" s="189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2.0" customHeight="1">
      <c r="A749" s="134"/>
      <c r="B749" s="189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2.0" customHeight="1">
      <c r="A750" s="134"/>
      <c r="B750" s="189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2.0" customHeight="1">
      <c r="A751" s="134"/>
      <c r="B751" s="189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2.0" customHeight="1">
      <c r="A752" s="134"/>
      <c r="B752" s="189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2.0" customHeight="1">
      <c r="A753" s="134"/>
      <c r="B753" s="189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2.0" customHeight="1">
      <c r="A754" s="134"/>
      <c r="B754" s="189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2.0" customHeight="1">
      <c r="A755" s="134"/>
      <c r="B755" s="189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2.0" customHeight="1">
      <c r="A756" s="134"/>
      <c r="B756" s="189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2.0" customHeight="1">
      <c r="A757" s="134"/>
      <c r="B757" s="189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2.0" customHeight="1">
      <c r="A758" s="134"/>
      <c r="B758" s="189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2.0" customHeight="1">
      <c r="A759" s="134"/>
      <c r="B759" s="189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2.0" customHeight="1">
      <c r="A760" s="134"/>
      <c r="B760" s="189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2.0" customHeight="1">
      <c r="A761" s="134"/>
      <c r="B761" s="189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2.0" customHeight="1">
      <c r="A762" s="134"/>
      <c r="B762" s="189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2.0" customHeight="1">
      <c r="A763" s="134"/>
      <c r="B763" s="189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2.0" customHeight="1">
      <c r="A764" s="134"/>
      <c r="B764" s="189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2.0" customHeight="1">
      <c r="A765" s="134"/>
      <c r="B765" s="189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2.0" customHeight="1">
      <c r="A766" s="134"/>
      <c r="B766" s="189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2.0" customHeight="1">
      <c r="A767" s="134"/>
      <c r="B767" s="189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2.0" customHeight="1">
      <c r="A768" s="134"/>
      <c r="B768" s="189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2.0" customHeight="1">
      <c r="A769" s="134"/>
      <c r="B769" s="189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2.0" customHeight="1">
      <c r="A770" s="134"/>
      <c r="B770" s="189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2.0" customHeight="1">
      <c r="A771" s="134"/>
      <c r="B771" s="189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2.0" customHeight="1">
      <c r="A772" s="134"/>
      <c r="B772" s="189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2.0" customHeight="1">
      <c r="A773" s="134"/>
      <c r="B773" s="189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2.0" customHeight="1">
      <c r="A774" s="134"/>
      <c r="B774" s="189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2.0" customHeight="1">
      <c r="A775" s="134"/>
      <c r="B775" s="189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2.0" customHeight="1">
      <c r="A776" s="134"/>
      <c r="B776" s="189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2.0" customHeight="1">
      <c r="A777" s="134"/>
      <c r="B777" s="189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2.0" customHeight="1">
      <c r="A778" s="134"/>
      <c r="B778" s="189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2.0" customHeight="1">
      <c r="A779" s="134"/>
      <c r="B779" s="189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2.0" customHeight="1">
      <c r="A780" s="134"/>
      <c r="B780" s="189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2.0" customHeight="1">
      <c r="A781" s="134"/>
      <c r="B781" s="189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2.0" customHeight="1">
      <c r="A782" s="134"/>
      <c r="B782" s="189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2.0" customHeight="1">
      <c r="A783" s="134"/>
      <c r="B783" s="189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2.0" customHeight="1">
      <c r="A784" s="134"/>
      <c r="B784" s="189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2.0" customHeight="1">
      <c r="A785" s="134"/>
      <c r="B785" s="189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2.0" customHeight="1">
      <c r="A786" s="134"/>
      <c r="B786" s="189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2.0" customHeight="1">
      <c r="A787" s="134"/>
      <c r="B787" s="189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2.0" customHeight="1">
      <c r="A788" s="134"/>
      <c r="B788" s="189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2.0" customHeight="1">
      <c r="A789" s="134"/>
      <c r="B789" s="189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2.0" customHeight="1">
      <c r="A790" s="134"/>
      <c r="B790" s="189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2.0" customHeight="1">
      <c r="A791" s="134"/>
      <c r="B791" s="189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2.0" customHeight="1">
      <c r="A792" s="134"/>
      <c r="B792" s="189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2.0" customHeight="1">
      <c r="A793" s="134"/>
      <c r="B793" s="189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2.0" customHeight="1">
      <c r="A794" s="134"/>
      <c r="B794" s="189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2.0" customHeight="1">
      <c r="A795" s="134"/>
      <c r="B795" s="189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2.0" customHeight="1">
      <c r="A796" s="134"/>
      <c r="B796" s="189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2.0" customHeight="1">
      <c r="A797" s="134"/>
      <c r="B797" s="189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2.0" customHeight="1">
      <c r="A798" s="134"/>
      <c r="B798" s="189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2.0" customHeight="1">
      <c r="A799" s="134"/>
      <c r="B799" s="189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2.0" customHeight="1">
      <c r="A800" s="134"/>
      <c r="B800" s="189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2.0" customHeight="1">
      <c r="A801" s="134"/>
      <c r="B801" s="189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2.0" customHeight="1">
      <c r="A802" s="134"/>
      <c r="B802" s="189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2.0" customHeight="1">
      <c r="A803" s="134"/>
      <c r="B803" s="189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2.0" customHeight="1">
      <c r="A804" s="134"/>
      <c r="B804" s="189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2.0" customHeight="1">
      <c r="A805" s="134"/>
      <c r="B805" s="189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2.0" customHeight="1">
      <c r="A806" s="134"/>
      <c r="B806" s="189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2.0" customHeight="1">
      <c r="A807" s="134"/>
      <c r="B807" s="189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2.0" customHeight="1">
      <c r="A808" s="134"/>
      <c r="B808" s="189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2.0" customHeight="1">
      <c r="A809" s="134"/>
      <c r="B809" s="189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2.0" customHeight="1">
      <c r="A810" s="134"/>
      <c r="B810" s="189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2.0" customHeight="1">
      <c r="A811" s="134"/>
      <c r="B811" s="189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2.0" customHeight="1">
      <c r="A812" s="134"/>
      <c r="B812" s="189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2.0" customHeight="1">
      <c r="A813" s="134"/>
      <c r="B813" s="189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2.0" customHeight="1">
      <c r="A814" s="134"/>
      <c r="B814" s="189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2.0" customHeight="1">
      <c r="A815" s="134"/>
      <c r="B815" s="189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2.0" customHeight="1">
      <c r="A816" s="134"/>
      <c r="B816" s="189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2.0" customHeight="1">
      <c r="A817" s="134"/>
      <c r="B817" s="189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2.0" customHeight="1">
      <c r="A818" s="134"/>
      <c r="B818" s="189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2.0" customHeight="1">
      <c r="A819" s="134"/>
      <c r="B819" s="189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2.0" customHeight="1">
      <c r="A820" s="134"/>
      <c r="B820" s="189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2.0" customHeight="1">
      <c r="A821" s="134"/>
      <c r="B821" s="189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2.0" customHeight="1">
      <c r="A822" s="134"/>
      <c r="B822" s="189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2.0" customHeight="1">
      <c r="A823" s="134"/>
      <c r="B823" s="189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2.0" customHeight="1">
      <c r="A824" s="134"/>
      <c r="B824" s="189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2.0" customHeight="1">
      <c r="A825" s="134"/>
      <c r="B825" s="189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2.0" customHeight="1">
      <c r="A826" s="134"/>
      <c r="B826" s="189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2.0" customHeight="1">
      <c r="A827" s="134"/>
      <c r="B827" s="189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2.0" customHeight="1">
      <c r="A828" s="134"/>
      <c r="B828" s="189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2.0" customHeight="1">
      <c r="A829" s="134"/>
      <c r="B829" s="189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2.0" customHeight="1">
      <c r="A830" s="134"/>
      <c r="B830" s="189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2.0" customHeight="1">
      <c r="A831" s="134"/>
      <c r="B831" s="189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2.0" customHeight="1">
      <c r="A832" s="134"/>
      <c r="B832" s="189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2.0" customHeight="1">
      <c r="A833" s="134"/>
      <c r="B833" s="189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2.0" customHeight="1">
      <c r="A834" s="134"/>
      <c r="B834" s="189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2.0" customHeight="1">
      <c r="A835" s="134"/>
      <c r="B835" s="189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2.0" customHeight="1">
      <c r="A836" s="134"/>
      <c r="B836" s="189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2.0" customHeight="1">
      <c r="A837" s="134"/>
      <c r="B837" s="189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2.0" customHeight="1">
      <c r="A838" s="134"/>
      <c r="B838" s="189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2.0" customHeight="1">
      <c r="A839" s="134"/>
      <c r="B839" s="189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2.0" customHeight="1">
      <c r="A840" s="134"/>
      <c r="B840" s="189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2.0" customHeight="1">
      <c r="A841" s="134"/>
      <c r="B841" s="189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2.0" customHeight="1">
      <c r="A842" s="134"/>
      <c r="B842" s="189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2.0" customHeight="1">
      <c r="A843" s="134"/>
      <c r="B843" s="189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2.0" customHeight="1">
      <c r="A844" s="134"/>
      <c r="B844" s="189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2.0" customHeight="1">
      <c r="A845" s="134"/>
      <c r="B845" s="189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2.0" customHeight="1">
      <c r="A846" s="134"/>
      <c r="B846" s="189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2.0" customHeight="1">
      <c r="A847" s="134"/>
      <c r="B847" s="189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2.0" customHeight="1">
      <c r="A848" s="134"/>
      <c r="B848" s="189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2.0" customHeight="1">
      <c r="A849" s="134"/>
      <c r="B849" s="189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2.0" customHeight="1">
      <c r="A850" s="134"/>
      <c r="B850" s="189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2.0" customHeight="1">
      <c r="A851" s="134"/>
      <c r="B851" s="189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2.0" customHeight="1">
      <c r="A852" s="134"/>
      <c r="B852" s="189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2.0" customHeight="1">
      <c r="A853" s="134"/>
      <c r="B853" s="189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2.0" customHeight="1">
      <c r="A854" s="134"/>
      <c r="B854" s="189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2.0" customHeight="1">
      <c r="A855" s="134"/>
      <c r="B855" s="189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2.0" customHeight="1">
      <c r="A856" s="134"/>
      <c r="B856" s="189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2.0" customHeight="1">
      <c r="A857" s="134"/>
      <c r="B857" s="189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2.0" customHeight="1">
      <c r="A858" s="134"/>
      <c r="B858" s="189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2.0" customHeight="1">
      <c r="A859" s="134"/>
      <c r="B859" s="189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2.0" customHeight="1">
      <c r="A860" s="134"/>
      <c r="B860" s="189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2.0" customHeight="1">
      <c r="A861" s="134"/>
      <c r="B861" s="189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2.0" customHeight="1">
      <c r="A862" s="134"/>
      <c r="B862" s="189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2.0" customHeight="1">
      <c r="A863" s="134"/>
      <c r="B863" s="189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2.0" customHeight="1">
      <c r="A864" s="134"/>
      <c r="B864" s="189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2.0" customHeight="1">
      <c r="A865" s="134"/>
      <c r="B865" s="189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2.0" customHeight="1">
      <c r="A866" s="134"/>
      <c r="B866" s="189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2.0" customHeight="1">
      <c r="A867" s="134"/>
      <c r="B867" s="189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2.0" customHeight="1">
      <c r="A868" s="134"/>
      <c r="B868" s="189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2.0" customHeight="1">
      <c r="A869" s="134"/>
      <c r="B869" s="189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2.0" customHeight="1">
      <c r="A870" s="134"/>
      <c r="B870" s="189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2.0" customHeight="1">
      <c r="A871" s="134"/>
      <c r="B871" s="189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2.0" customHeight="1">
      <c r="A872" s="134"/>
      <c r="B872" s="189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2.0" customHeight="1">
      <c r="A873" s="134"/>
      <c r="B873" s="189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2.0" customHeight="1">
      <c r="A874" s="134"/>
      <c r="B874" s="189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2.0" customHeight="1">
      <c r="A875" s="134"/>
      <c r="B875" s="189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2.0" customHeight="1">
      <c r="A876" s="134"/>
      <c r="B876" s="189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2.0" customHeight="1">
      <c r="A877" s="134"/>
      <c r="B877" s="189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2.0" customHeight="1">
      <c r="A878" s="134"/>
      <c r="B878" s="189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2.0" customHeight="1">
      <c r="A879" s="134"/>
      <c r="B879" s="189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2.0" customHeight="1">
      <c r="A880" s="134"/>
      <c r="B880" s="189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2.0" customHeight="1">
      <c r="A881" s="134"/>
      <c r="B881" s="189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2.0" customHeight="1">
      <c r="A882" s="134"/>
      <c r="B882" s="189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2.0" customHeight="1">
      <c r="A883" s="134"/>
      <c r="B883" s="189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2.0" customHeight="1">
      <c r="A884" s="134"/>
      <c r="B884" s="189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2.0" customHeight="1">
      <c r="A885" s="134"/>
      <c r="B885" s="189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2.0" customHeight="1">
      <c r="A886" s="134"/>
      <c r="B886" s="189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2.0" customHeight="1">
      <c r="A887" s="134"/>
      <c r="B887" s="189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2.0" customHeight="1">
      <c r="A888" s="134"/>
      <c r="B888" s="189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2.0" customHeight="1">
      <c r="A889" s="134"/>
      <c r="B889" s="189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2.0" customHeight="1">
      <c r="A890" s="134"/>
      <c r="B890" s="189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2.0" customHeight="1">
      <c r="A891" s="134"/>
      <c r="B891" s="189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2.0" customHeight="1">
      <c r="A892" s="134"/>
      <c r="B892" s="189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2.0" customHeight="1">
      <c r="A893" s="134"/>
      <c r="B893" s="189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2.0" customHeight="1">
      <c r="A894" s="134"/>
      <c r="B894" s="189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2.0" customHeight="1">
      <c r="A895" s="134"/>
      <c r="B895" s="189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2.0" customHeight="1">
      <c r="A896" s="134"/>
      <c r="B896" s="189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2.0" customHeight="1">
      <c r="A897" s="134"/>
      <c r="B897" s="189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2.0" customHeight="1">
      <c r="A898" s="134"/>
      <c r="B898" s="189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2.0" customHeight="1">
      <c r="A899" s="134"/>
      <c r="B899" s="189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2.0" customHeight="1">
      <c r="A900" s="134"/>
      <c r="B900" s="189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2.0" customHeight="1">
      <c r="A901" s="134"/>
      <c r="B901" s="189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2.0" customHeight="1">
      <c r="A902" s="134"/>
      <c r="B902" s="189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2.0" customHeight="1">
      <c r="A903" s="134"/>
      <c r="B903" s="189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2.0" customHeight="1">
      <c r="A904" s="134"/>
      <c r="B904" s="189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2.0" customHeight="1">
      <c r="A905" s="134"/>
      <c r="B905" s="189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2.0" customHeight="1">
      <c r="A906" s="134"/>
      <c r="B906" s="189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2.0" customHeight="1">
      <c r="A907" s="134"/>
      <c r="B907" s="189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2.0" customHeight="1">
      <c r="A908" s="134"/>
      <c r="B908" s="189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2.0" customHeight="1">
      <c r="A909" s="134"/>
      <c r="B909" s="189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2.0" customHeight="1">
      <c r="A910" s="134"/>
      <c r="B910" s="189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2.0" customHeight="1">
      <c r="A911" s="134"/>
      <c r="B911" s="189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2.0" customHeight="1">
      <c r="A912" s="134"/>
      <c r="B912" s="189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2.0" customHeight="1">
      <c r="A913" s="134"/>
      <c r="B913" s="189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2.0" customHeight="1">
      <c r="A914" s="134"/>
      <c r="B914" s="189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2.0" customHeight="1">
      <c r="A915" s="134"/>
      <c r="B915" s="189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2.0" customHeight="1">
      <c r="A916" s="134"/>
      <c r="B916" s="189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2.0" customHeight="1">
      <c r="A917" s="134"/>
      <c r="B917" s="189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2.0" customHeight="1">
      <c r="A918" s="134"/>
      <c r="B918" s="189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2.0" customHeight="1">
      <c r="A919" s="134"/>
      <c r="B919" s="189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2.0" customHeight="1">
      <c r="A920" s="134"/>
      <c r="B920" s="189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2.0" customHeight="1">
      <c r="A921" s="134"/>
      <c r="B921" s="189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2.0" customHeight="1">
      <c r="A922" s="134"/>
      <c r="B922" s="189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2.0" customHeight="1">
      <c r="A923" s="134"/>
      <c r="B923" s="189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2.0" customHeight="1">
      <c r="A924" s="134"/>
      <c r="B924" s="189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2.0" customHeight="1">
      <c r="A925" s="134"/>
      <c r="B925" s="189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2.0" customHeight="1">
      <c r="A926" s="134"/>
      <c r="B926" s="189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2.0" customHeight="1">
      <c r="A927" s="134"/>
      <c r="B927" s="189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2.0" customHeight="1">
      <c r="A928" s="134"/>
      <c r="B928" s="189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2.0" customHeight="1">
      <c r="A929" s="134"/>
      <c r="B929" s="189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2.0" customHeight="1">
      <c r="A930" s="134"/>
      <c r="B930" s="189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2.0" customHeight="1">
      <c r="A931" s="134"/>
      <c r="B931" s="189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2.0" customHeight="1">
      <c r="A932" s="134"/>
      <c r="B932" s="189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2.0" customHeight="1">
      <c r="A933" s="134"/>
      <c r="B933" s="189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2.0" customHeight="1">
      <c r="A934" s="134"/>
      <c r="B934" s="189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2.0" customHeight="1">
      <c r="A935" s="134"/>
      <c r="B935" s="189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2.0" customHeight="1">
      <c r="A936" s="134"/>
      <c r="B936" s="189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2.0" customHeight="1">
      <c r="A937" s="134"/>
      <c r="B937" s="189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2.0" customHeight="1">
      <c r="A938" s="134"/>
      <c r="B938" s="189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2.0" customHeight="1">
      <c r="A939" s="134"/>
      <c r="B939" s="189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2.0" customHeight="1">
      <c r="A940" s="134"/>
      <c r="B940" s="189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2.0" customHeight="1">
      <c r="A941" s="134"/>
      <c r="B941" s="189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2.0" customHeight="1">
      <c r="A942" s="134"/>
      <c r="B942" s="189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2.0" customHeight="1">
      <c r="A943" s="134"/>
      <c r="B943" s="189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2.0" customHeight="1">
      <c r="A944" s="134"/>
      <c r="B944" s="189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2.0" customHeight="1">
      <c r="A945" s="134"/>
      <c r="B945" s="189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2.0" customHeight="1">
      <c r="A946" s="134"/>
      <c r="B946" s="189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2.0" customHeight="1">
      <c r="A947" s="134"/>
      <c r="B947" s="189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2.0" customHeight="1">
      <c r="A948" s="134"/>
      <c r="B948" s="189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2.0" customHeight="1">
      <c r="A949" s="134"/>
      <c r="B949" s="189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2.0" customHeight="1">
      <c r="A950" s="134"/>
      <c r="B950" s="189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2.0" customHeight="1">
      <c r="A951" s="134"/>
      <c r="B951" s="189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2.0" customHeight="1">
      <c r="A952" s="134"/>
      <c r="B952" s="189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2.0" customHeight="1">
      <c r="A953" s="134"/>
      <c r="B953" s="189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2.0" customHeight="1">
      <c r="A954" s="134"/>
      <c r="B954" s="189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2.0" customHeight="1">
      <c r="A955" s="134"/>
      <c r="B955" s="189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2.0" customHeight="1">
      <c r="A956" s="134"/>
      <c r="B956" s="189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2.0" customHeight="1">
      <c r="A957" s="134"/>
      <c r="B957" s="189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2.0" customHeight="1">
      <c r="A958" s="134"/>
      <c r="B958" s="189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2.0" customHeight="1">
      <c r="A959" s="134"/>
      <c r="B959" s="189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2.0" customHeight="1">
      <c r="A960" s="134"/>
      <c r="B960" s="189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2.0" customHeight="1">
      <c r="A961" s="134"/>
      <c r="B961" s="189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2.0" customHeight="1">
      <c r="A962" s="134"/>
      <c r="B962" s="189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2.0" customHeight="1">
      <c r="A963" s="134"/>
      <c r="B963" s="189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2.0" customHeight="1">
      <c r="A964" s="134"/>
      <c r="B964" s="189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2.0" customHeight="1">
      <c r="A965" s="134"/>
      <c r="B965" s="189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2.0" customHeight="1">
      <c r="A966" s="134"/>
      <c r="B966" s="189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2.0" customHeight="1">
      <c r="A967" s="134"/>
      <c r="B967" s="189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2.0" customHeight="1">
      <c r="A968" s="134"/>
      <c r="B968" s="189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2.0" customHeight="1">
      <c r="A969" s="134"/>
      <c r="B969" s="189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2.0" customHeight="1">
      <c r="A970" s="134"/>
      <c r="B970" s="189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2.0" customHeight="1">
      <c r="A971" s="134"/>
      <c r="B971" s="189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2.0" customHeight="1">
      <c r="A972" s="134"/>
      <c r="B972" s="189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2.0" customHeight="1">
      <c r="A973" s="134"/>
      <c r="B973" s="189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2.0" customHeight="1">
      <c r="A974" s="134"/>
      <c r="B974" s="189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2.0" customHeight="1">
      <c r="A975" s="134"/>
      <c r="B975" s="189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2.0" customHeight="1">
      <c r="A976" s="134"/>
      <c r="B976" s="189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2.0" customHeight="1">
      <c r="A977" s="134"/>
      <c r="B977" s="189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2.0" customHeight="1">
      <c r="A978" s="134"/>
      <c r="B978" s="189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2.0" customHeight="1">
      <c r="A979" s="134"/>
      <c r="B979" s="189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2.0" customHeight="1">
      <c r="A980" s="134"/>
      <c r="B980" s="189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2.0" customHeight="1">
      <c r="A981" s="134"/>
      <c r="B981" s="189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2.0" customHeight="1">
      <c r="A982" s="134"/>
      <c r="B982" s="189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2.0" customHeight="1">
      <c r="A983" s="134"/>
      <c r="B983" s="189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2.0" customHeight="1">
      <c r="A984" s="134"/>
      <c r="B984" s="189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2.0" customHeight="1">
      <c r="A985" s="134"/>
      <c r="B985" s="189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2.0" customHeight="1">
      <c r="A986" s="134"/>
      <c r="B986" s="189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2.0" customHeight="1">
      <c r="A987" s="134"/>
      <c r="B987" s="189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2.0" customHeight="1">
      <c r="A988" s="134"/>
      <c r="B988" s="189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2.0" customHeight="1">
      <c r="A989" s="134"/>
      <c r="B989" s="189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2.0" customHeight="1">
      <c r="A990" s="134"/>
      <c r="B990" s="189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2.0" customHeight="1">
      <c r="A991" s="134"/>
      <c r="B991" s="189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2.0" customHeight="1">
      <c r="A992" s="134"/>
      <c r="B992" s="189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2.0" customHeight="1">
      <c r="A993" s="134"/>
      <c r="B993" s="189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2.0" customHeight="1">
      <c r="A994" s="134"/>
      <c r="B994" s="189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2.0" customHeight="1">
      <c r="A995" s="134"/>
      <c r="B995" s="189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2.0" customHeight="1">
      <c r="A996" s="134"/>
      <c r="B996" s="189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2.0" customHeight="1">
      <c r="A997" s="134"/>
      <c r="B997" s="189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2.0" customHeight="1">
      <c r="A998" s="134"/>
      <c r="B998" s="189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2.0" customHeight="1">
      <c r="A999" s="134"/>
      <c r="B999" s="189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2.0" customHeight="1">
      <c r="A1000" s="134"/>
      <c r="B1000" s="189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3">
    <mergeCell ref="A14:F14"/>
    <mergeCell ref="A18:F18"/>
    <mergeCell ref="A21:F21"/>
  </mergeCells>
  <printOptions/>
  <pageMargins bottom="0.984251968503937" footer="0.0" header="0.0" left="0.5905511811023623" right="0.7480314960629921" top="0.984251968503937"/>
  <pageSetup paperSize="9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88"/>
    <col customWidth="1" min="2" max="2" width="12.88"/>
    <col customWidth="1" min="3" max="6" width="10.5"/>
    <col customWidth="1" min="7" max="26" width="8.88"/>
  </cols>
  <sheetData>
    <row r="1" ht="12.0" customHeight="1">
      <c r="C1" s="2" t="s">
        <v>225</v>
      </c>
    </row>
    <row r="2" ht="12.0" customHeight="1">
      <c r="B2" s="62" t="s">
        <v>158</v>
      </c>
      <c r="C2" s="223">
        <f>Kassavood!N2</f>
        <v>2026</v>
      </c>
      <c r="D2" s="223">
        <f>Kassavood!O2</f>
        <v>2027</v>
      </c>
      <c r="E2" s="223">
        <f>Kassavood!P2</f>
        <v>2028</v>
      </c>
      <c r="F2" s="223">
        <f>Kassavood!Q2</f>
        <v>2029</v>
      </c>
    </row>
    <row r="3" ht="12.0" customHeight="1">
      <c r="A3" s="224">
        <f>Kassavood!B2</f>
        <v>46023</v>
      </c>
      <c r="B3" s="225"/>
      <c r="C3" s="225"/>
      <c r="D3" s="225"/>
      <c r="E3" s="225"/>
      <c r="F3" s="225"/>
    </row>
    <row r="4" ht="12.0" customHeight="1">
      <c r="A4" s="224">
        <f>Kassavood!C2</f>
        <v>46054</v>
      </c>
      <c r="B4" s="225"/>
      <c r="C4" s="225"/>
      <c r="D4" s="225"/>
      <c r="E4" s="225"/>
      <c r="F4" s="225"/>
    </row>
    <row r="5" ht="12.0" customHeight="1">
      <c r="A5" s="224">
        <f>Kassavood!D2</f>
        <v>46082</v>
      </c>
      <c r="B5" s="225"/>
      <c r="C5" s="225"/>
      <c r="D5" s="225"/>
      <c r="E5" s="225"/>
      <c r="F5" s="225"/>
    </row>
    <row r="6" ht="12.0" customHeight="1">
      <c r="A6" s="224">
        <f>Kassavood!E2</f>
        <v>46113</v>
      </c>
      <c r="B6" s="225"/>
      <c r="C6" s="225"/>
      <c r="D6" s="225"/>
      <c r="E6" s="225"/>
      <c r="F6" s="225"/>
    </row>
    <row r="7" ht="12.0" customHeight="1">
      <c r="A7" s="224">
        <f>Kassavood!F2</f>
        <v>46143</v>
      </c>
      <c r="B7" s="225"/>
      <c r="C7" s="225"/>
      <c r="D7" s="225"/>
      <c r="E7" s="225"/>
      <c r="F7" s="225"/>
    </row>
    <row r="8" ht="12.0" customHeight="1">
      <c r="A8" s="224">
        <f>Kassavood!G2</f>
        <v>46174</v>
      </c>
      <c r="B8" s="225"/>
      <c r="C8" s="225"/>
      <c r="D8" s="225"/>
      <c r="E8" s="225"/>
      <c r="F8" s="225"/>
    </row>
    <row r="9" ht="12.0" customHeight="1">
      <c r="A9" s="224">
        <f>Kassavood!H2</f>
        <v>46204</v>
      </c>
      <c r="B9" s="225"/>
      <c r="C9" s="225"/>
      <c r="D9" s="225"/>
      <c r="E9" s="225"/>
      <c r="F9" s="225"/>
    </row>
    <row r="10" ht="12.0" customHeight="1">
      <c r="A10" s="224">
        <f>Kassavood!I2</f>
        <v>46235</v>
      </c>
      <c r="B10" s="225"/>
      <c r="C10" s="225"/>
      <c r="D10" s="225"/>
      <c r="E10" s="225"/>
      <c r="F10" s="225"/>
    </row>
    <row r="11" ht="12.0" customHeight="1">
      <c r="A11" s="224">
        <f>Kassavood!J2</f>
        <v>46266</v>
      </c>
      <c r="B11" s="225"/>
      <c r="C11" s="225"/>
      <c r="D11" s="225"/>
      <c r="E11" s="225"/>
      <c r="F11" s="225"/>
    </row>
    <row r="12" ht="12.0" customHeight="1">
      <c r="A12" s="224">
        <f>Kassavood!K2</f>
        <v>46296</v>
      </c>
      <c r="B12" s="225"/>
      <c r="C12" s="225"/>
      <c r="D12" s="225"/>
      <c r="E12" s="225"/>
      <c r="F12" s="225"/>
    </row>
    <row r="13" ht="12.0" customHeight="1">
      <c r="A13" s="224">
        <f>Kassavood!L2</f>
        <v>46327</v>
      </c>
      <c r="B13" s="225"/>
      <c r="C13" s="225"/>
      <c r="D13" s="225"/>
      <c r="E13" s="225"/>
      <c r="F13" s="225"/>
    </row>
    <row r="14" ht="12.0" customHeight="1">
      <c r="A14" s="224">
        <f>Kassavood!M2</f>
        <v>46357</v>
      </c>
      <c r="B14" s="225"/>
      <c r="C14" s="225"/>
      <c r="D14" s="225"/>
      <c r="E14" s="225"/>
      <c r="F14" s="225"/>
    </row>
    <row r="15" ht="12.0" customHeight="1">
      <c r="B15" s="1" t="str">
        <f t="shared" ref="B15:F15" si="1">AVERAGE(B3:B14)</f>
        <v>#DIV/0!</v>
      </c>
      <c r="C15" s="226" t="str">
        <f t="shared" si="1"/>
        <v>#DIV/0!</v>
      </c>
      <c r="D15" s="226" t="str">
        <f t="shared" si="1"/>
        <v>#DIV/0!</v>
      </c>
      <c r="E15" s="226" t="str">
        <f t="shared" si="1"/>
        <v>#DIV/0!</v>
      </c>
      <c r="F15" s="226" t="str">
        <f t="shared" si="1"/>
        <v>#DIV/0!</v>
      </c>
    </row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1">
    <mergeCell ref="C1:F1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5"/>
    <col customWidth="1" min="2" max="2" width="23.13"/>
    <col customWidth="1" min="3" max="3" width="22.13"/>
    <col customWidth="1" min="4" max="4" width="21.5"/>
    <col customWidth="1" min="5" max="5" width="18.5"/>
    <col customWidth="1" min="6" max="6" width="17.63"/>
    <col customWidth="1" min="7" max="26" width="8.88"/>
  </cols>
  <sheetData>
    <row r="1" ht="36.75" customHeight="1">
      <c r="A1" s="227" t="s">
        <v>226</v>
      </c>
      <c r="B1" s="228"/>
      <c r="C1" s="228"/>
      <c r="D1" s="228"/>
      <c r="E1" s="228"/>
      <c r="F1" s="229"/>
    </row>
    <row r="2" ht="12.0" customHeight="1">
      <c r="A2" s="230" t="s">
        <v>227</v>
      </c>
      <c r="B2" s="231" t="s">
        <v>228</v>
      </c>
      <c r="C2" s="232" t="s">
        <v>229</v>
      </c>
      <c r="D2" s="232" t="s">
        <v>230</v>
      </c>
      <c r="E2" s="232" t="s">
        <v>231</v>
      </c>
      <c r="F2" s="232" t="s">
        <v>232</v>
      </c>
    </row>
    <row r="3" ht="12.0" customHeight="1">
      <c r="A3" s="230" t="s">
        <v>161</v>
      </c>
      <c r="B3" s="233" t="str">
        <f>Kasumiaruanne!B5</f>
        <v/>
      </c>
      <c r="C3" s="233">
        <f>Kasumiaruanne!$C$5</f>
        <v>0</v>
      </c>
      <c r="D3" s="233">
        <f>Kasumiaruanne!$D$5</f>
        <v>0</v>
      </c>
      <c r="E3" s="233">
        <f>Kasumiaruanne!$E$5</f>
        <v>0</v>
      </c>
      <c r="F3" s="233">
        <f>Kasumiaruanne!$F$5</f>
        <v>0</v>
      </c>
    </row>
    <row r="4" ht="12.0" customHeight="1">
      <c r="A4" s="230" t="s">
        <v>233</v>
      </c>
      <c r="B4" s="233" t="str">
        <f>Kasumiaruanne!B6</f>
        <v/>
      </c>
      <c r="C4" s="233">
        <f>Kasumiaruanne!$C$6</f>
        <v>0</v>
      </c>
      <c r="D4" s="233">
        <f>Kasumiaruanne!$D$6</f>
        <v>0</v>
      </c>
      <c r="E4" s="233">
        <f>Kasumiaruanne!$E$6</f>
        <v>0</v>
      </c>
      <c r="F4" s="233">
        <f>Kasumiaruanne!$F$6</f>
        <v>0</v>
      </c>
    </row>
    <row r="5" ht="12.0" customHeight="1">
      <c r="A5" s="230" t="s">
        <v>234</v>
      </c>
      <c r="B5" s="234" t="str">
        <f t="shared" ref="B5:F5" si="1">B4/B3</f>
        <v>#DIV/0!</v>
      </c>
      <c r="C5" s="234" t="str">
        <f t="shared" si="1"/>
        <v>#DIV/0!</v>
      </c>
      <c r="D5" s="234" t="str">
        <f t="shared" si="1"/>
        <v>#DIV/0!</v>
      </c>
      <c r="E5" s="234" t="str">
        <f t="shared" si="1"/>
        <v>#DIV/0!</v>
      </c>
      <c r="F5" s="234" t="str">
        <f t="shared" si="1"/>
        <v>#DIV/0!</v>
      </c>
    </row>
    <row r="6" ht="12.0" customHeight="1">
      <c r="A6" s="230" t="s">
        <v>235</v>
      </c>
      <c r="B6" s="233">
        <f>Kasumiaruanne!B21</f>
        <v>0</v>
      </c>
      <c r="C6" s="233">
        <f>Kasumiaruanne!C21</f>
        <v>0</v>
      </c>
      <c r="D6" s="233">
        <f>Kasumiaruanne!D21</f>
        <v>0</v>
      </c>
      <c r="E6" s="233">
        <f>Kasumiaruanne!E21</f>
        <v>0</v>
      </c>
      <c r="F6" s="233">
        <f>Kasumiaruanne!F21</f>
        <v>0</v>
      </c>
    </row>
    <row r="7" ht="12.0" customHeight="1">
      <c r="A7" s="230" t="s">
        <v>236</v>
      </c>
      <c r="B7" s="233" t="str">
        <f>Kasumiaruanne!B62</f>
        <v/>
      </c>
      <c r="C7" s="233">
        <f>Kasumiaruanne!C62</f>
        <v>0</v>
      </c>
      <c r="D7" s="233">
        <f>Kasumiaruanne!D62</f>
        <v>0</v>
      </c>
      <c r="E7" s="233">
        <f>Kasumiaruanne!E62</f>
        <v>0</v>
      </c>
      <c r="F7" s="233">
        <f>Kasumiaruanne!F62</f>
        <v>0</v>
      </c>
    </row>
    <row r="8" ht="12.0" customHeight="1">
      <c r="A8" s="230" t="s">
        <v>237</v>
      </c>
      <c r="B8" s="235">
        <f>Kasumiaruanne!B68</f>
        <v>0</v>
      </c>
      <c r="C8" s="235">
        <f>Kasumiaruanne!C68</f>
        <v>0</v>
      </c>
      <c r="D8" s="235">
        <f>Kasumiaruanne!D68</f>
        <v>0</v>
      </c>
      <c r="E8" s="235">
        <f>Kasumiaruanne!E68</f>
        <v>0</v>
      </c>
      <c r="F8" s="235">
        <f>Kasumiaruanne!F68</f>
        <v>0</v>
      </c>
    </row>
    <row r="9" ht="12.0" customHeight="1">
      <c r="A9" s="230" t="s">
        <v>238</v>
      </c>
      <c r="B9" s="233">
        <f>Kasumiaruanne!B69</f>
        <v>0</v>
      </c>
      <c r="C9" s="233">
        <f>Kasumiaruanne!C69</f>
        <v>0</v>
      </c>
      <c r="D9" s="233">
        <f>Kasumiaruanne!D69</f>
        <v>0</v>
      </c>
      <c r="E9" s="233">
        <f>Kasumiaruanne!E69</f>
        <v>0</v>
      </c>
      <c r="F9" s="233">
        <f>Kasumiaruanne!F69</f>
        <v>0</v>
      </c>
    </row>
    <row r="10" ht="12.0" customHeight="1">
      <c r="A10" s="230" t="s">
        <v>239</v>
      </c>
      <c r="B10" s="233">
        <f>Bilanss!$B$27</f>
        <v>0</v>
      </c>
      <c r="C10" s="236" t="s">
        <v>240</v>
      </c>
      <c r="D10" s="236" t="s">
        <v>240</v>
      </c>
      <c r="E10" s="236" t="s">
        <v>240</v>
      </c>
      <c r="F10" s="236" t="s">
        <v>240</v>
      </c>
    </row>
    <row r="11" ht="12.0" customHeight="1">
      <c r="A11" s="230" t="s">
        <v>241</v>
      </c>
      <c r="B11" s="233" t="s">
        <v>242</v>
      </c>
      <c r="C11" s="233" t="s">
        <v>242</v>
      </c>
      <c r="D11" s="233" t="s">
        <v>242</v>
      </c>
      <c r="E11" s="233" t="s">
        <v>242</v>
      </c>
      <c r="F11" s="233" t="s">
        <v>242</v>
      </c>
    </row>
    <row r="12" ht="12.0" customHeight="1">
      <c r="A12" s="230" t="s">
        <v>243</v>
      </c>
      <c r="B12" s="233">
        <f>Kasumiaruanne!B54</f>
        <v>0</v>
      </c>
      <c r="C12" s="233">
        <f>Kasumiaruanne!C54</f>
        <v>0</v>
      </c>
      <c r="D12" s="233">
        <f>Kasumiaruanne!D54</f>
        <v>0</v>
      </c>
      <c r="E12" s="233">
        <f>Kasumiaruanne!E54</f>
        <v>0</v>
      </c>
      <c r="F12" s="233">
        <f>Kasumiaruanne!F54</f>
        <v>0</v>
      </c>
    </row>
    <row r="13" ht="12.0" customHeight="1">
      <c r="A13" s="230" t="s">
        <v>244</v>
      </c>
      <c r="B13" s="233" t="str">
        <f>Kasumiaruanne!B70</f>
        <v>#DIV/0!</v>
      </c>
      <c r="C13" s="233" t="str">
        <f>Kasumiaruanne!C70</f>
        <v>#DIV/0!</v>
      </c>
      <c r="D13" s="233" t="str">
        <f>Kasumiaruanne!D70</f>
        <v>#DIV/0!</v>
      </c>
      <c r="E13" s="233" t="str">
        <f>Kasumiaruanne!E70</f>
        <v>#DIV/0!</v>
      </c>
      <c r="F13" s="233" t="str">
        <f>Kasumiaruanne!F70</f>
        <v>#DIV/0!</v>
      </c>
    </row>
    <row r="14" ht="12.0" customHeight="1">
      <c r="A14" s="230" t="s">
        <v>245</v>
      </c>
      <c r="B14" s="233" t="str">
        <f t="shared" ref="B14:F14" si="2">B12/B13</f>
        <v>#DIV/0!</v>
      </c>
      <c r="C14" s="233" t="str">
        <f t="shared" si="2"/>
        <v>#DIV/0!</v>
      </c>
      <c r="D14" s="233" t="str">
        <f t="shared" si="2"/>
        <v>#DIV/0!</v>
      </c>
      <c r="E14" s="233" t="str">
        <f t="shared" si="2"/>
        <v>#DIV/0!</v>
      </c>
      <c r="F14" s="233" t="str">
        <f t="shared" si="2"/>
        <v>#DIV/0!</v>
      </c>
    </row>
    <row r="15" ht="12.0" customHeight="1">
      <c r="A15" s="230" t="s">
        <v>246</v>
      </c>
      <c r="B15" s="233" t="str">
        <f t="shared" ref="B15:F15" si="3">(B12+B7+B8)/B13</f>
        <v>#DIV/0!</v>
      </c>
      <c r="C15" s="233" t="str">
        <f t="shared" si="3"/>
        <v>#DIV/0!</v>
      </c>
      <c r="D15" s="233" t="str">
        <f t="shared" si="3"/>
        <v>#DIV/0!</v>
      </c>
      <c r="E15" s="233" t="str">
        <f t="shared" si="3"/>
        <v>#DIV/0!</v>
      </c>
      <c r="F15" s="233" t="str">
        <f t="shared" si="3"/>
        <v>#DIV/0!</v>
      </c>
    </row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1">
    <mergeCell ref="A1:F1"/>
  </mergeCell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2004-12-15T09:01:57Z</dcterms:created>
  <dc:creator>Margit Karu</dc:creator>
</cp:coreProperties>
</file>